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ita Schmitt\Desktop\Excel\"/>
    </mc:Choice>
  </mc:AlternateContent>
  <xr:revisionPtr revIDLastSave="0" documentId="13_ncr:1_{A00A2B07-A2AB-46A7-89D7-43C355D57DF5}" xr6:coauthVersionLast="45" xr6:coauthVersionMax="45" xr10:uidLastSave="{00000000-0000-0000-0000-000000000000}"/>
  <bookViews>
    <workbookView xWindow="-120" yWindow="-120" windowWidth="29040" windowHeight="15840" firstSheet="7" activeTab="17" xr2:uid="{00000000-000D-0000-FFFF-FFFF00000000}"/>
  </bookViews>
  <sheets>
    <sheet name="Index" sheetId="12" state="hidden" r:id="rId1"/>
    <sheet name="Bal" sheetId="2" r:id="rId2"/>
    <sheet name="Bal U" sheetId="21" r:id="rId3"/>
    <sheet name="Formulas in red" sheetId="5" state="hidden" r:id="rId4"/>
    <sheet name="Checking you try" sheetId="1" state="hidden" r:id="rId5"/>
    <sheet name="Totals" sheetId="6" r:id="rId6"/>
    <sheet name="1st Project" sheetId="16" r:id="rId7"/>
    <sheet name="2nd project" sheetId="19" r:id="rId8"/>
    <sheet name="Count" sheetId="20" r:id="rId9"/>
    <sheet name="3rd project" sheetId="14" r:id="rId10"/>
    <sheet name="4th Project" sheetId="15" r:id="rId11"/>
    <sheet name="5th Project" sheetId="7" r:id="rId12"/>
    <sheet name="5th you try" sheetId="8" r:id="rId13"/>
    <sheet name="6th project w subT" sheetId="9" r:id="rId14"/>
    <sheet name="6th you try" sheetId="10" r:id="rId15"/>
    <sheet name="IF" sheetId="22" r:id="rId16"/>
    <sheet name="IF %" sheetId="23" r:id="rId17"/>
    <sheet name="IF Range" sheetId="24" r:id="rId18"/>
  </sheets>
  <externalReferences>
    <externalReference r:id="rId19"/>
  </externalReferences>
  <definedNames>
    <definedName name="_xlnm._FilterDatabase" localSheetId="7" hidden="1">'2nd project'!$B$8:$F$8</definedName>
    <definedName name="_xlnm._FilterDatabase" localSheetId="9" hidden="1">'3rd project'!$B$7:$I$7</definedName>
    <definedName name="_xlnm._FilterDatabase" localSheetId="10" hidden="1">'4th Project'!$B$9:$H$40</definedName>
    <definedName name="_xlnm._FilterDatabase" localSheetId="11" hidden="1">'5th Project'!$E$3:$J$3</definedName>
    <definedName name="_xlnm._FilterDatabase" localSheetId="13" hidden="1">'6th project w subT'!$D$4:$O$19</definedName>
    <definedName name="_xlnm._FilterDatabase" localSheetId="1" hidden="1">Bal!$B$5:$H$5</definedName>
    <definedName name="_xlnm._FilterDatabase" localSheetId="4" hidden="1">'Checking you try'!$B$5:$H$5</definedName>
    <definedName name="_xlnm._FilterDatabase" localSheetId="3" hidden="1">'Formulas in red'!$B$5:$H$5</definedName>
  </definedNames>
  <calcPr calcId="191029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0" i="24" l="1"/>
  <c r="L20" i="24"/>
  <c r="E20" i="24"/>
  <c r="D20" i="24"/>
  <c r="C20" i="24"/>
  <c r="F20" i="24" s="1"/>
  <c r="B20" i="24"/>
  <c r="Q20" i="24" s="1"/>
  <c r="Q19" i="24"/>
  <c r="L19" i="24"/>
  <c r="K19" i="24" s="1"/>
  <c r="J19" i="24"/>
  <c r="N19" i="24" s="1"/>
  <c r="D19" i="24"/>
  <c r="S19" i="24" s="1"/>
  <c r="B19" i="24"/>
  <c r="F19" i="24" s="1"/>
  <c r="S18" i="24"/>
  <c r="L18" i="24"/>
  <c r="F18" i="24"/>
  <c r="E18" i="24"/>
  <c r="D18" i="24"/>
  <c r="C18" i="24"/>
  <c r="B18" i="24"/>
  <c r="Q18" i="24" s="1"/>
  <c r="L17" i="24"/>
  <c r="K17" i="24" s="1"/>
  <c r="D17" i="24"/>
  <c r="S17" i="24" s="1"/>
  <c r="B17" i="24"/>
  <c r="J17" i="24" s="1"/>
  <c r="S16" i="24"/>
  <c r="L16" i="24"/>
  <c r="F16" i="24"/>
  <c r="E16" i="24"/>
  <c r="D16" i="24"/>
  <c r="C16" i="24"/>
  <c r="B16" i="24"/>
  <c r="Q16" i="24" s="1"/>
  <c r="L15" i="24"/>
  <c r="D15" i="24"/>
  <c r="S15" i="24" s="1"/>
  <c r="B15" i="24"/>
  <c r="J15" i="24" s="1"/>
  <c r="S14" i="24"/>
  <c r="L14" i="24"/>
  <c r="F14" i="24"/>
  <c r="E14" i="24"/>
  <c r="D14" i="24"/>
  <c r="C14" i="24"/>
  <c r="B14" i="24"/>
  <c r="Q14" i="24" s="1"/>
  <c r="L13" i="24"/>
  <c r="K13" i="24" s="1"/>
  <c r="D13" i="24"/>
  <c r="S13" i="24" s="1"/>
  <c r="B13" i="24"/>
  <c r="J13" i="24" s="1"/>
  <c r="N13" i="24" s="1"/>
  <c r="S12" i="24"/>
  <c r="L12" i="24"/>
  <c r="F12" i="24"/>
  <c r="E12" i="24"/>
  <c r="D12" i="24"/>
  <c r="C12" i="24"/>
  <c r="B12" i="24"/>
  <c r="Q12" i="24" s="1"/>
  <c r="L11" i="24"/>
  <c r="K11" i="24" s="1"/>
  <c r="D11" i="24"/>
  <c r="S11" i="24" s="1"/>
  <c r="B11" i="24"/>
  <c r="J11" i="24" s="1"/>
  <c r="N11" i="24" s="1"/>
  <c r="S10" i="24"/>
  <c r="L10" i="24"/>
  <c r="F10" i="24"/>
  <c r="E10" i="24"/>
  <c r="D10" i="24"/>
  <c r="C10" i="24"/>
  <c r="B10" i="24"/>
  <c r="Q10" i="24" s="1"/>
  <c r="L9" i="24"/>
  <c r="K9" i="24" s="1"/>
  <c r="D9" i="24"/>
  <c r="S9" i="24" s="1"/>
  <c r="B9" i="24"/>
  <c r="J9" i="24" s="1"/>
  <c r="N9" i="24" s="1"/>
  <c r="S8" i="24"/>
  <c r="L8" i="24"/>
  <c r="F8" i="24"/>
  <c r="E8" i="24"/>
  <c r="D8" i="24"/>
  <c r="C8" i="24"/>
  <c r="B8" i="24"/>
  <c r="Q8" i="24" s="1"/>
  <c r="L7" i="24"/>
  <c r="D7" i="24"/>
  <c r="S7" i="24" s="1"/>
  <c r="B7" i="24"/>
  <c r="J7" i="24" s="1"/>
  <c r="N7" i="24" s="1"/>
  <c r="S6" i="24"/>
  <c r="L6" i="24"/>
  <c r="F6" i="24"/>
  <c r="E6" i="24"/>
  <c r="D6" i="24"/>
  <c r="C6" i="24"/>
  <c r="B6" i="24"/>
  <c r="Q6" i="24" s="1"/>
  <c r="L5" i="24"/>
  <c r="K5" i="24" s="1"/>
  <c r="D5" i="24"/>
  <c r="S5" i="24" s="1"/>
  <c r="B5" i="24"/>
  <c r="J5" i="24" s="1"/>
  <c r="N5" i="24" s="1"/>
  <c r="S4" i="24"/>
  <c r="L4" i="24"/>
  <c r="F4" i="24"/>
  <c r="E4" i="24"/>
  <c r="D4" i="24"/>
  <c r="C4" i="24"/>
  <c r="B4" i="24"/>
  <c r="Q4" i="24" s="1"/>
  <c r="L3" i="24"/>
  <c r="K3" i="24" s="1"/>
  <c r="D3" i="24"/>
  <c r="S3" i="24" s="1"/>
  <c r="B3" i="24"/>
  <c r="J3" i="24" s="1"/>
  <c r="N3" i="24" s="1"/>
  <c r="L21" i="23"/>
  <c r="K21" i="23"/>
  <c r="I21" i="23"/>
  <c r="M21" i="23" s="1"/>
  <c r="H21" i="23"/>
  <c r="G21" i="23"/>
  <c r="F21" i="23"/>
  <c r="D21" i="23"/>
  <c r="C21" i="23"/>
  <c r="M20" i="23"/>
  <c r="L20" i="23"/>
  <c r="I20" i="23"/>
  <c r="K20" i="23" s="1"/>
  <c r="H20" i="23"/>
  <c r="G20" i="23"/>
  <c r="F20" i="23"/>
  <c r="D20" i="23"/>
  <c r="C20" i="23"/>
  <c r="L19" i="23"/>
  <c r="I19" i="23"/>
  <c r="M19" i="23" s="1"/>
  <c r="H19" i="23"/>
  <c r="J19" i="23" s="1"/>
  <c r="G19" i="23"/>
  <c r="F19" i="23"/>
  <c r="D19" i="23"/>
  <c r="C19" i="23"/>
  <c r="L18" i="23"/>
  <c r="I18" i="23"/>
  <c r="K18" i="23" s="1"/>
  <c r="H18" i="23"/>
  <c r="G18" i="23"/>
  <c r="F18" i="23"/>
  <c r="D18" i="23"/>
  <c r="C18" i="23"/>
  <c r="L17" i="23"/>
  <c r="K17" i="23"/>
  <c r="I17" i="23"/>
  <c r="M17" i="23" s="1"/>
  <c r="H17" i="23"/>
  <c r="G17" i="23"/>
  <c r="F17" i="23"/>
  <c r="D17" i="23"/>
  <c r="C17" i="23"/>
  <c r="M16" i="23"/>
  <c r="L16" i="23"/>
  <c r="I16" i="23"/>
  <c r="K16" i="23" s="1"/>
  <c r="H16" i="23"/>
  <c r="G16" i="23"/>
  <c r="F16" i="23"/>
  <c r="D16" i="23"/>
  <c r="C16" i="23"/>
  <c r="L15" i="23"/>
  <c r="I15" i="23"/>
  <c r="M15" i="23" s="1"/>
  <c r="H15" i="23"/>
  <c r="J15" i="23" s="1"/>
  <c r="G15" i="23"/>
  <c r="F15" i="23"/>
  <c r="D15" i="23"/>
  <c r="C15" i="23"/>
  <c r="L14" i="23"/>
  <c r="I14" i="23"/>
  <c r="K14" i="23" s="1"/>
  <c r="H14" i="23"/>
  <c r="G14" i="23"/>
  <c r="F14" i="23"/>
  <c r="D14" i="23"/>
  <c r="C14" i="23"/>
  <c r="L13" i="23"/>
  <c r="K13" i="23"/>
  <c r="I13" i="23"/>
  <c r="M13" i="23" s="1"/>
  <c r="H13" i="23"/>
  <c r="G13" i="23"/>
  <c r="F13" i="23"/>
  <c r="D13" i="23"/>
  <c r="C13" i="23"/>
  <c r="M12" i="23"/>
  <c r="L12" i="23"/>
  <c r="I12" i="23"/>
  <c r="K12" i="23" s="1"/>
  <c r="H12" i="23"/>
  <c r="G12" i="23"/>
  <c r="F12" i="23"/>
  <c r="D12" i="23"/>
  <c r="C12" i="23"/>
  <c r="L11" i="23"/>
  <c r="I11" i="23"/>
  <c r="M11" i="23" s="1"/>
  <c r="H11" i="23"/>
  <c r="J11" i="23" s="1"/>
  <c r="G11" i="23"/>
  <c r="F11" i="23"/>
  <c r="D11" i="23"/>
  <c r="C11" i="23"/>
  <c r="L10" i="23"/>
  <c r="I10" i="23"/>
  <c r="K10" i="23" s="1"/>
  <c r="H10" i="23"/>
  <c r="G10" i="23"/>
  <c r="F10" i="23"/>
  <c r="D10" i="23"/>
  <c r="C10" i="23"/>
  <c r="L9" i="23"/>
  <c r="K9" i="23"/>
  <c r="I9" i="23"/>
  <c r="M9" i="23" s="1"/>
  <c r="H9" i="23"/>
  <c r="G9" i="23"/>
  <c r="F9" i="23"/>
  <c r="D9" i="23"/>
  <c r="C9" i="23"/>
  <c r="M8" i="23"/>
  <c r="L8" i="23"/>
  <c r="I8" i="23"/>
  <c r="K8" i="23" s="1"/>
  <c r="H8" i="23"/>
  <c r="G8" i="23"/>
  <c r="F8" i="23"/>
  <c r="D8" i="23"/>
  <c r="C8" i="23"/>
  <c r="L7" i="23"/>
  <c r="I7" i="23"/>
  <c r="M7" i="23" s="1"/>
  <c r="H7" i="23"/>
  <c r="K7" i="23" s="1"/>
  <c r="G7" i="23"/>
  <c r="F7" i="23"/>
  <c r="D7" i="23"/>
  <c r="C7" i="23"/>
  <c r="L6" i="23"/>
  <c r="I6" i="23"/>
  <c r="K6" i="23" s="1"/>
  <c r="H6" i="23"/>
  <c r="G6" i="23"/>
  <c r="F6" i="23"/>
  <c r="D6" i="23"/>
  <c r="C6" i="23"/>
  <c r="L5" i="23"/>
  <c r="K5" i="23"/>
  <c r="I5" i="23"/>
  <c r="M5" i="23" s="1"/>
  <c r="H5" i="23"/>
  <c r="G5" i="23"/>
  <c r="F5" i="23"/>
  <c r="D5" i="23"/>
  <c r="C5" i="23"/>
  <c r="O4" i="23"/>
  <c r="L4" i="23"/>
  <c r="I4" i="23"/>
  <c r="M4" i="23" s="1"/>
  <c r="H4" i="23"/>
  <c r="G4" i="23"/>
  <c r="F4" i="23"/>
  <c r="D4" i="23"/>
  <c r="C4" i="23"/>
  <c r="K7" i="24" l="1"/>
  <c r="M7" i="24" s="1"/>
  <c r="K15" i="24"/>
  <c r="N15" i="24" s="1"/>
  <c r="N17" i="24"/>
  <c r="M6" i="24"/>
  <c r="M14" i="24"/>
  <c r="M5" i="24"/>
  <c r="M11" i="24"/>
  <c r="M15" i="24"/>
  <c r="M17" i="24"/>
  <c r="M19" i="24"/>
  <c r="C3" i="24"/>
  <c r="J4" i="24"/>
  <c r="C5" i="24"/>
  <c r="J6" i="24"/>
  <c r="C7" i="24"/>
  <c r="E7" i="24" s="1"/>
  <c r="J8" i="24"/>
  <c r="C9" i="24"/>
  <c r="E9" i="24" s="1"/>
  <c r="J10" i="24"/>
  <c r="C11" i="24"/>
  <c r="J12" i="24"/>
  <c r="C13" i="24"/>
  <c r="E13" i="24" s="1"/>
  <c r="J14" i="24"/>
  <c r="C15" i="24"/>
  <c r="F15" i="24" s="1"/>
  <c r="J16" i="24"/>
  <c r="M16" i="24" s="1"/>
  <c r="C17" i="24"/>
  <c r="F17" i="24" s="1"/>
  <c r="J18" i="24"/>
  <c r="C19" i="24"/>
  <c r="J20" i="24"/>
  <c r="M13" i="24"/>
  <c r="Q3" i="24"/>
  <c r="Q17" i="24"/>
  <c r="E3" i="24"/>
  <c r="E5" i="24"/>
  <c r="E11" i="24"/>
  <c r="E15" i="24"/>
  <c r="E17" i="24"/>
  <c r="E19" i="24"/>
  <c r="M9" i="24"/>
  <c r="Q5" i="24"/>
  <c r="Q7" i="24"/>
  <c r="Q9" i="24"/>
  <c r="Q11" i="24"/>
  <c r="Q13" i="24"/>
  <c r="Q15" i="24"/>
  <c r="F3" i="24"/>
  <c r="F5" i="24"/>
  <c r="F7" i="24"/>
  <c r="F9" i="24"/>
  <c r="F11" i="24"/>
  <c r="F13" i="24"/>
  <c r="M3" i="24"/>
  <c r="J6" i="23"/>
  <c r="J14" i="23"/>
  <c r="J4" i="23"/>
  <c r="M6" i="23"/>
  <c r="M10" i="23"/>
  <c r="K11" i="23"/>
  <c r="M14" i="23"/>
  <c r="K15" i="23"/>
  <c r="M18" i="23"/>
  <c r="K19" i="23"/>
  <c r="J7" i="23"/>
  <c r="K4" i="23"/>
  <c r="J8" i="23"/>
  <c r="J12" i="23"/>
  <c r="J16" i="23"/>
  <c r="J20" i="23"/>
  <c r="J10" i="23"/>
  <c r="J5" i="23"/>
  <c r="J9" i="23"/>
  <c r="J13" i="23"/>
  <c r="J17" i="23"/>
  <c r="J21" i="23"/>
  <c r="J18" i="23"/>
  <c r="N8" i="24" l="1"/>
  <c r="K8" i="24"/>
  <c r="M8" i="24"/>
  <c r="N14" i="24"/>
  <c r="K14" i="24"/>
  <c r="N6" i="24"/>
  <c r="K6" i="24"/>
  <c r="K20" i="24"/>
  <c r="N20" i="24" s="1"/>
  <c r="N12" i="24"/>
  <c r="K12" i="24"/>
  <c r="M12" i="24" s="1"/>
  <c r="N4" i="24"/>
  <c r="K4" i="24"/>
  <c r="M4" i="24" s="1"/>
  <c r="N18" i="24"/>
  <c r="K18" i="24"/>
  <c r="M18" i="24" s="1"/>
  <c r="N10" i="24"/>
  <c r="K10" i="24"/>
  <c r="M10" i="24" s="1"/>
  <c r="M20" i="24"/>
  <c r="N16" i="24"/>
  <c r="K16" i="24"/>
  <c r="C36" i="22" l="1"/>
  <c r="R18" i="22"/>
  <c r="O18" i="22"/>
  <c r="H18" i="22"/>
  <c r="G18" i="22"/>
  <c r="F18" i="22"/>
  <c r="E18" i="22"/>
  <c r="D18" i="22"/>
  <c r="C18" i="22"/>
  <c r="H17" i="22"/>
  <c r="G17" i="22"/>
  <c r="F17" i="22"/>
  <c r="E17" i="22"/>
  <c r="D17" i="22"/>
  <c r="C17" i="22"/>
  <c r="H16" i="22"/>
  <c r="G16" i="22"/>
  <c r="F16" i="22"/>
  <c r="E16" i="22"/>
  <c r="D16" i="22"/>
  <c r="C16" i="22"/>
  <c r="H15" i="22"/>
  <c r="G15" i="22"/>
  <c r="F15" i="22"/>
  <c r="E15" i="22"/>
  <c r="D15" i="22"/>
  <c r="C15" i="22"/>
  <c r="H14" i="22"/>
  <c r="G14" i="22"/>
  <c r="F14" i="22"/>
  <c r="E14" i="22"/>
  <c r="D14" i="22"/>
  <c r="C14" i="22"/>
  <c r="R6" i="22"/>
  <c r="O6" i="22"/>
  <c r="H2" i="22"/>
  <c r="G2" i="22"/>
  <c r="F2" i="22"/>
  <c r="E2" i="22"/>
  <c r="D2" i="22"/>
  <c r="C2" i="22"/>
  <c r="J11" i="2" l="1"/>
  <c r="J10" i="2"/>
  <c r="J6" i="2"/>
  <c r="J7" i="2"/>
  <c r="J8" i="2"/>
  <c r="J9" i="2"/>
  <c r="J12" i="2"/>
  <c r="J13" i="2"/>
  <c r="J14" i="2"/>
  <c r="J15" i="2"/>
  <c r="J16" i="2"/>
  <c r="J5" i="2"/>
  <c r="I6" i="2"/>
  <c r="I7" i="2"/>
  <c r="I8" i="2"/>
  <c r="I9" i="2"/>
  <c r="I10" i="2"/>
  <c r="I11" i="2"/>
  <c r="I12" i="2"/>
  <c r="I13" i="2"/>
  <c r="I14" i="2"/>
  <c r="I15" i="2"/>
  <c r="I16" i="2"/>
  <c r="I5" i="2"/>
  <c r="D11" i="21"/>
  <c r="D10" i="21"/>
  <c r="D9" i="21"/>
  <c r="D8" i="21"/>
  <c r="D7" i="21"/>
  <c r="D6" i="21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C2" i="21" l="1"/>
  <c r="X8" i="15" l="1"/>
  <c r="I8" i="14"/>
  <c r="E8" i="14"/>
  <c r="D7" i="20"/>
  <c r="J1" i="15" l="1"/>
  <c r="H2" i="15"/>
  <c r="H1" i="15"/>
  <c r="E2" i="15"/>
  <c r="C3" i="16"/>
  <c r="C2" i="16"/>
  <c r="I9" i="14"/>
  <c r="I3" i="14" s="1"/>
  <c r="I10" i="14"/>
  <c r="I2" i="14" s="1"/>
  <c r="I11" i="14"/>
  <c r="I12" i="14"/>
  <c r="I13" i="14"/>
  <c r="I14" i="14"/>
  <c r="I15" i="14"/>
  <c r="I16" i="14"/>
  <c r="I17" i="14"/>
  <c r="I18" i="14"/>
  <c r="I19" i="14"/>
  <c r="I20" i="14"/>
  <c r="I21" i="14"/>
  <c r="I22" i="14"/>
  <c r="C2" i="19"/>
  <c r="I1" i="14" l="1"/>
  <c r="G7" i="20"/>
  <c r="G6" i="20"/>
  <c r="G5" i="20"/>
  <c r="E7" i="20"/>
  <c r="C7" i="20"/>
  <c r="B7" i="20"/>
  <c r="C7" i="16" l="1"/>
  <c r="D7" i="19"/>
  <c r="E7" i="19"/>
  <c r="C7" i="19"/>
  <c r="D7" i="16"/>
  <c r="E7" i="16"/>
  <c r="W7" i="6"/>
  <c r="W6" i="6"/>
  <c r="C4" i="19"/>
  <c r="C3" i="19"/>
  <c r="F14" i="19"/>
  <c r="F13" i="19"/>
  <c r="F12" i="19"/>
  <c r="F11" i="19"/>
  <c r="F10" i="19"/>
  <c r="F3" i="19" s="1"/>
  <c r="F9" i="19"/>
  <c r="F2" i="19" s="1"/>
  <c r="V7" i="6"/>
  <c r="V8" i="6"/>
  <c r="V6" i="6"/>
  <c r="P7" i="6"/>
  <c r="P8" i="6"/>
  <c r="P6" i="6"/>
  <c r="C4" i="16"/>
  <c r="W8" i="6" s="1"/>
  <c r="H3" i="15"/>
  <c r="J3" i="15"/>
  <c r="C1" i="14"/>
  <c r="F7" i="19" l="1"/>
  <c r="W9" i="6"/>
  <c r="F4" i="19"/>
  <c r="E2" i="7"/>
  <c r="H8" i="15"/>
  <c r="C3" i="14"/>
  <c r="F9" i="16"/>
  <c r="F3" i="16" s="1"/>
  <c r="Q7" i="6" s="1"/>
  <c r="G5" i="14"/>
  <c r="H5" i="14"/>
  <c r="F5" i="14"/>
  <c r="C2" i="14"/>
  <c r="F14" i="16"/>
  <c r="F13" i="16"/>
  <c r="F4" i="16" s="1"/>
  <c r="Q8" i="6" s="1"/>
  <c r="F12" i="16"/>
  <c r="F10" i="16"/>
  <c r="F2" i="16" s="1"/>
  <c r="F11" i="16"/>
  <c r="C28" i="14" l="1"/>
  <c r="F7" i="16"/>
  <c r="Q6" i="6"/>
  <c r="Q9" i="6" s="1"/>
  <c r="J5" i="9"/>
  <c r="G5" i="9"/>
  <c r="F2" i="7"/>
  <c r="C4" i="7" l="1"/>
  <c r="B4" i="7"/>
  <c r="A4" i="7"/>
  <c r="J2" i="15"/>
  <c r="H7" i="15"/>
  <c r="H6" i="15" s="1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B12" i="15"/>
  <c r="B16" i="15"/>
  <c r="B11" i="15"/>
  <c r="B10" i="15"/>
  <c r="B13" i="15"/>
  <c r="B18" i="15"/>
  <c r="B17" i="15"/>
  <c r="B33" i="15"/>
  <c r="B35" i="15"/>
  <c r="B37" i="15"/>
  <c r="B32" i="15"/>
  <c r="B14" i="15"/>
  <c r="B36" i="15"/>
  <c r="B15" i="15"/>
  <c r="B20" i="15"/>
  <c r="B21" i="15"/>
  <c r="B22" i="15"/>
  <c r="B23" i="15"/>
  <c r="B29" i="15"/>
  <c r="B40" i="15"/>
  <c r="B24" i="15"/>
  <c r="B25" i="15"/>
  <c r="B26" i="15"/>
  <c r="B19" i="15"/>
  <c r="B31" i="15"/>
  <c r="B30" i="15"/>
  <c r="B34" i="15"/>
  <c r="B28" i="15"/>
  <c r="B27" i="15"/>
  <c r="B38" i="15"/>
  <c r="B39" i="15"/>
  <c r="H4" i="15" l="1"/>
  <c r="M2" i="9" l="1"/>
  <c r="N2" i="9"/>
  <c r="O2" i="9"/>
  <c r="L2" i="9"/>
  <c r="D28" i="14"/>
  <c r="I5" i="14"/>
  <c r="D2" i="9" l="1"/>
  <c r="I6" i="5" l="1"/>
  <c r="F3" i="7"/>
  <c r="J7" i="9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O11" i="5" l="1"/>
  <c r="O10" i="5"/>
  <c r="O9" i="5"/>
  <c r="O8" i="5"/>
  <c r="O7" i="5"/>
  <c r="O6" i="5"/>
  <c r="D11" i="1"/>
  <c r="D10" i="1"/>
  <c r="D9" i="1"/>
  <c r="D8" i="1"/>
  <c r="D7" i="1"/>
  <c r="D6" i="1"/>
  <c r="D11" i="5"/>
  <c r="D10" i="5"/>
  <c r="D9" i="5"/>
  <c r="D8" i="5"/>
  <c r="D7" i="5"/>
  <c r="D6" i="5"/>
  <c r="D11" i="2"/>
  <c r="D10" i="2"/>
  <c r="D9" i="2"/>
  <c r="D8" i="2"/>
  <c r="D7" i="2"/>
  <c r="D6" i="2"/>
  <c r="G12" i="9" l="1"/>
  <c r="G7" i="9"/>
  <c r="F18" i="9"/>
  <c r="H18" i="9" s="1"/>
  <c r="F17" i="9"/>
  <c r="H17" i="9" s="1"/>
  <c r="J16" i="9"/>
  <c r="J8" i="9"/>
  <c r="J12" i="9"/>
  <c r="J17" i="9"/>
  <c r="J18" i="9"/>
  <c r="J6" i="9"/>
  <c r="J10" i="9"/>
  <c r="J19" i="9"/>
  <c r="J11" i="9"/>
  <c r="J13" i="9"/>
  <c r="J14" i="9"/>
  <c r="J15" i="9"/>
  <c r="J9" i="9"/>
  <c r="F19" i="9"/>
  <c r="G19" i="9" s="1"/>
  <c r="B5" i="9"/>
  <c r="J3" i="8"/>
  <c r="I3" i="8"/>
  <c r="H3" i="8"/>
  <c r="G3" i="8"/>
  <c r="F3" i="8"/>
  <c r="H5" i="9"/>
  <c r="F19" i="10"/>
  <c r="F15" i="10"/>
  <c r="H6" i="9"/>
  <c r="H7" i="9"/>
  <c r="H8" i="9"/>
  <c r="H9" i="9"/>
  <c r="H10" i="9"/>
  <c r="H11" i="9"/>
  <c r="H12" i="9"/>
  <c r="H13" i="9"/>
  <c r="H14" i="9"/>
  <c r="H15" i="9"/>
  <c r="H16" i="9"/>
  <c r="G6" i="9"/>
  <c r="G8" i="9"/>
  <c r="G9" i="9"/>
  <c r="G10" i="9"/>
  <c r="G11" i="9"/>
  <c r="G13" i="9"/>
  <c r="G14" i="9"/>
  <c r="G15" i="9"/>
  <c r="G16" i="9"/>
  <c r="F2" i="9" l="1"/>
  <c r="F1" i="9"/>
  <c r="G17" i="9"/>
  <c r="G18" i="9"/>
  <c r="H19" i="9"/>
  <c r="I7" i="5" l="1"/>
  <c r="J7" i="5"/>
  <c r="I8" i="5"/>
  <c r="J8" i="5"/>
  <c r="I9" i="5"/>
  <c r="J9" i="5"/>
  <c r="I10" i="5"/>
  <c r="J10" i="5"/>
  <c r="I11" i="5"/>
  <c r="J11" i="5"/>
  <c r="J6" i="5"/>
  <c r="B18" i="7" l="1"/>
  <c r="B19" i="7"/>
  <c r="B20" i="7"/>
  <c r="B21" i="7"/>
  <c r="B22" i="7"/>
  <c r="B23" i="7"/>
  <c r="B24" i="7"/>
  <c r="B25" i="7"/>
  <c r="B26" i="7"/>
  <c r="B27" i="7"/>
  <c r="B28" i="7"/>
  <c r="B29" i="7"/>
  <c r="B30" i="7"/>
  <c r="A19" i="7"/>
  <c r="D19" i="7"/>
  <c r="A20" i="7"/>
  <c r="D20" i="7"/>
  <c r="A21" i="7"/>
  <c r="A22" i="7"/>
  <c r="A23" i="7"/>
  <c r="A24" i="7"/>
  <c r="A25" i="7"/>
  <c r="A26" i="7"/>
  <c r="A27" i="7"/>
  <c r="A28" i="7"/>
  <c r="A29" i="7"/>
  <c r="A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A74" i="7"/>
  <c r="B74" i="7"/>
  <c r="A75" i="7"/>
  <c r="B75" i="7"/>
  <c r="A76" i="7"/>
  <c r="B76" i="7"/>
  <c r="A77" i="7"/>
  <c r="B77" i="7"/>
  <c r="A78" i="7"/>
  <c r="B78" i="7"/>
  <c r="A79" i="7"/>
  <c r="B79" i="7"/>
  <c r="A80" i="7"/>
  <c r="B80" i="7"/>
  <c r="A81" i="7"/>
  <c r="B81" i="7"/>
  <c r="A82" i="7"/>
  <c r="B82" i="7"/>
  <c r="A83" i="7"/>
  <c r="B83" i="7"/>
  <c r="A84" i="7"/>
  <c r="B84" i="7"/>
  <c r="A85" i="7"/>
  <c r="B85" i="7"/>
  <c r="A86" i="7"/>
  <c r="B86" i="7"/>
  <c r="A87" i="7"/>
  <c r="B87" i="7"/>
  <c r="A88" i="7"/>
  <c r="B88" i="7"/>
  <c r="A89" i="7"/>
  <c r="B89" i="7"/>
  <c r="A90" i="7"/>
  <c r="B90" i="7"/>
  <c r="A91" i="7"/>
  <c r="B91" i="7"/>
  <c r="A92" i="7"/>
  <c r="B92" i="7"/>
  <c r="A93" i="7"/>
  <c r="B93" i="7"/>
  <c r="A94" i="7"/>
  <c r="B94" i="7"/>
  <c r="A95" i="7"/>
  <c r="B95" i="7"/>
  <c r="A96" i="7"/>
  <c r="B96" i="7"/>
  <c r="A97" i="7"/>
  <c r="B97" i="7"/>
  <c r="A98" i="7"/>
  <c r="B98" i="7"/>
  <c r="A99" i="7"/>
  <c r="B99" i="7"/>
  <c r="A100" i="7"/>
  <c r="B100" i="7"/>
  <c r="A101" i="7"/>
  <c r="B101" i="7"/>
  <c r="A102" i="7"/>
  <c r="B102" i="7"/>
  <c r="A103" i="7"/>
  <c r="B103" i="7"/>
  <c r="A104" i="7"/>
  <c r="B104" i="7"/>
  <c r="C104" i="7"/>
  <c r="D104" i="7"/>
  <c r="A105" i="7"/>
  <c r="B105" i="7"/>
  <c r="C105" i="7"/>
  <c r="D105" i="7"/>
  <c r="A106" i="7"/>
  <c r="B106" i="7"/>
  <c r="C106" i="7"/>
  <c r="D106" i="7"/>
  <c r="A107" i="7"/>
  <c r="B107" i="7"/>
  <c r="C107" i="7"/>
  <c r="D107" i="7"/>
  <c r="A108" i="7"/>
  <c r="B108" i="7"/>
  <c r="C108" i="7"/>
  <c r="D108" i="7"/>
  <c r="A109" i="7"/>
  <c r="B109" i="7"/>
  <c r="C109" i="7"/>
  <c r="D109" i="7"/>
  <c r="A110" i="7"/>
  <c r="B110" i="7"/>
  <c r="C110" i="7"/>
  <c r="D110" i="7"/>
  <c r="A111" i="7"/>
  <c r="B111" i="7"/>
  <c r="C111" i="7"/>
  <c r="D111" i="7"/>
  <c r="A112" i="7"/>
  <c r="B112" i="7"/>
  <c r="C112" i="7"/>
  <c r="D112" i="7"/>
  <c r="A113" i="7"/>
  <c r="B113" i="7"/>
  <c r="C113" i="7"/>
  <c r="D113" i="7"/>
  <c r="A114" i="7"/>
  <c r="B114" i="7"/>
  <c r="C114" i="7"/>
  <c r="D114" i="7"/>
  <c r="A115" i="7"/>
  <c r="B115" i="7"/>
  <c r="C115" i="7"/>
  <c r="D115" i="7"/>
  <c r="A116" i="7"/>
  <c r="B116" i="7"/>
  <c r="C116" i="7"/>
  <c r="D116" i="7"/>
  <c r="A117" i="7"/>
  <c r="B117" i="7"/>
  <c r="C117" i="7"/>
  <c r="D117" i="7"/>
  <c r="A118" i="7"/>
  <c r="B118" i="7"/>
  <c r="C118" i="7"/>
  <c r="D118" i="7"/>
  <c r="A119" i="7"/>
  <c r="B119" i="7"/>
  <c r="C119" i="7"/>
  <c r="D119" i="7"/>
  <c r="A120" i="7"/>
  <c r="B120" i="7"/>
  <c r="C120" i="7"/>
  <c r="D120" i="7"/>
  <c r="A121" i="7"/>
  <c r="B121" i="7"/>
  <c r="C121" i="7"/>
  <c r="D121" i="7"/>
  <c r="A122" i="7"/>
  <c r="B122" i="7"/>
  <c r="C122" i="7"/>
  <c r="D122" i="7"/>
  <c r="A123" i="7"/>
  <c r="B123" i="7"/>
  <c r="C123" i="7"/>
  <c r="D123" i="7"/>
  <c r="A124" i="7"/>
  <c r="B124" i="7"/>
  <c r="C124" i="7"/>
  <c r="D124" i="7"/>
  <c r="A125" i="7"/>
  <c r="B125" i="7"/>
  <c r="C125" i="7"/>
  <c r="D125" i="7"/>
  <c r="A126" i="7"/>
  <c r="B126" i="7"/>
  <c r="C126" i="7"/>
  <c r="D126" i="7"/>
  <c r="A127" i="7"/>
  <c r="B127" i="7"/>
  <c r="C127" i="7"/>
  <c r="D127" i="7"/>
  <c r="A128" i="7"/>
  <c r="B128" i="7"/>
  <c r="C128" i="7"/>
  <c r="D128" i="7"/>
  <c r="A129" i="7"/>
  <c r="B129" i="7"/>
  <c r="C129" i="7"/>
  <c r="D129" i="7"/>
  <c r="A130" i="7"/>
  <c r="B130" i="7"/>
  <c r="C130" i="7"/>
  <c r="D130" i="7"/>
  <c r="A131" i="7"/>
  <c r="B131" i="7"/>
  <c r="C131" i="7"/>
  <c r="D131" i="7"/>
  <c r="A132" i="7"/>
  <c r="B132" i="7"/>
  <c r="C132" i="7"/>
  <c r="D132" i="7"/>
  <c r="A133" i="7"/>
  <c r="B133" i="7"/>
  <c r="C133" i="7"/>
  <c r="D133" i="7"/>
  <c r="A134" i="7"/>
  <c r="B134" i="7"/>
  <c r="C134" i="7"/>
  <c r="D134" i="7"/>
  <c r="A135" i="7"/>
  <c r="B135" i="7"/>
  <c r="C135" i="7"/>
  <c r="D135" i="7"/>
  <c r="A136" i="7"/>
  <c r="B136" i="7"/>
  <c r="C136" i="7"/>
  <c r="D136" i="7"/>
  <c r="A137" i="7"/>
  <c r="B137" i="7"/>
  <c r="C137" i="7"/>
  <c r="D137" i="7"/>
  <c r="A138" i="7"/>
  <c r="B138" i="7"/>
  <c r="C138" i="7"/>
  <c r="D138" i="7"/>
  <c r="A139" i="7"/>
  <c r="B139" i="7"/>
  <c r="C139" i="7"/>
  <c r="D139" i="7"/>
  <c r="C2" i="7" l="1"/>
  <c r="G2" i="7"/>
  <c r="H2" i="7"/>
  <c r="I2" i="7"/>
  <c r="J2" i="7"/>
  <c r="K7" i="6" s="1"/>
  <c r="G7" i="6"/>
  <c r="D4" i="7" l="1"/>
  <c r="D11" i="7"/>
  <c r="D12" i="7"/>
  <c r="D17" i="7"/>
  <c r="D7" i="7"/>
  <c r="D13" i="7"/>
  <c r="D5" i="7"/>
  <c r="D14" i="7"/>
  <c r="D9" i="7"/>
  <c r="D8" i="7"/>
  <c r="D16" i="7"/>
  <c r="D10" i="7"/>
  <c r="D6" i="7"/>
  <c r="D18" i="7"/>
  <c r="D15" i="7"/>
  <c r="H3" i="2"/>
  <c r="G3" i="2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" i="9" l="1"/>
  <c r="I7" i="6"/>
  <c r="H7" i="6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G3" i="7"/>
  <c r="H3" i="7"/>
  <c r="I3" i="7"/>
  <c r="J3" i="7"/>
  <c r="J7" i="6"/>
  <c r="I24" i="6" l="1"/>
  <c r="I5" i="5"/>
  <c r="H3" i="5"/>
  <c r="G3" i="5"/>
  <c r="I3" i="5" l="1"/>
  <c r="J3" i="5"/>
  <c r="H1" i="5"/>
  <c r="J1" i="5" l="1"/>
  <c r="E1" i="5" l="1"/>
  <c r="E2" i="5"/>
  <c r="C2" i="5" s="1"/>
  <c r="J3" i="2"/>
  <c r="H1" i="2"/>
  <c r="C7" i="6" s="1"/>
  <c r="I3" i="2"/>
  <c r="J1" i="2" l="1"/>
  <c r="D7" i="6" l="1"/>
  <c r="E1" i="2"/>
  <c r="E2" i="2"/>
  <c r="C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Rita Schmitt</author>
  </authors>
  <commentList>
    <comment ref="E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Clear conditional formatting and change format.
</t>
        </r>
      </text>
    </comment>
    <comment ref="U1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Clear conditional formatting and change format.
</t>
        </r>
      </text>
    </comment>
  </commentList>
</comments>
</file>

<file path=xl/sharedStrings.xml><?xml version="1.0" encoding="utf-8"?>
<sst xmlns="http://schemas.openxmlformats.org/spreadsheetml/2006/main" count="943" uniqueCount="348">
  <si>
    <t>Chk #</t>
  </si>
  <si>
    <t>Date</t>
  </si>
  <si>
    <t>Description</t>
  </si>
  <si>
    <t>R</t>
  </si>
  <si>
    <t>Debit</t>
  </si>
  <si>
    <t>Credit</t>
  </si>
  <si>
    <t>Notes</t>
  </si>
  <si>
    <t>Balance Forward</t>
  </si>
  <si>
    <t>restaurant</t>
  </si>
  <si>
    <t>Comcast</t>
  </si>
  <si>
    <t>trip Washington</t>
  </si>
  <si>
    <t>water bill</t>
  </si>
  <si>
    <t>tax refund</t>
  </si>
  <si>
    <t>auto</t>
  </si>
  <si>
    <t>bill</t>
  </si>
  <si>
    <t>Group rate applied for trip</t>
  </si>
  <si>
    <t>Balance</t>
  </si>
  <si>
    <t>Reconciled</t>
  </si>
  <si>
    <t>Input ending balance:</t>
  </si>
  <si>
    <t>On the Finished sheet:</t>
  </si>
  <si>
    <t>Account Totals</t>
  </si>
  <si>
    <t>IF account</t>
  </si>
  <si>
    <t>Formulas are in cells with red borders</t>
  </si>
  <si>
    <t>Student</t>
  </si>
  <si>
    <t>Rosemary Milhaus</t>
  </si>
  <si>
    <t>Aden Hills</t>
  </si>
  <si>
    <t>Zachery Powell</t>
  </si>
  <si>
    <t>Dana Smith</t>
  </si>
  <si>
    <t>Albert Einstein</t>
  </si>
  <si>
    <t>Fred Flintstone</t>
  </si>
  <si>
    <t>Shirley Temple</t>
  </si>
  <si>
    <t>Shelby Nelson</t>
  </si>
  <si>
    <t>Oscar Singleton</t>
  </si>
  <si>
    <t>Holly Tran</t>
  </si>
  <si>
    <t>Samantha Fletcher</t>
  </si>
  <si>
    <t>Isabella Gooding</t>
  </si>
  <si>
    <t>Savanah Watson</t>
  </si>
  <si>
    <t>last week</t>
  </si>
  <si>
    <t>3 weeks ago</t>
  </si>
  <si>
    <t>4 weeks ago</t>
  </si>
  <si>
    <t>5 weeks ago</t>
  </si>
  <si>
    <t>2 weeks ago</t>
  </si>
  <si>
    <t>Min</t>
  </si>
  <si>
    <t>Brent Johnston</t>
  </si>
  <si>
    <t xml:space="preserve">Max </t>
  </si>
  <si>
    <t>First</t>
  </si>
  <si>
    <t>Last</t>
  </si>
  <si>
    <t>Record</t>
  </si>
  <si>
    <t>Check #</t>
  </si>
  <si>
    <t xml:space="preserve">Marie </t>
  </si>
  <si>
    <t>Crandall</t>
  </si>
  <si>
    <t>Enrico</t>
  </si>
  <si>
    <t>Fermi</t>
  </si>
  <si>
    <t>Dylan</t>
  </si>
  <si>
    <t>Bernhart</t>
  </si>
  <si>
    <t>Amy</t>
  </si>
  <si>
    <t>Steinkamp</t>
  </si>
  <si>
    <t>Austin</t>
  </si>
  <si>
    <t>Anders</t>
  </si>
  <si>
    <t>Isabella</t>
  </si>
  <si>
    <t>Miller</t>
  </si>
  <si>
    <t>Louis</t>
  </si>
  <si>
    <t>Armstrong</t>
  </si>
  <si>
    <t>Margaret</t>
  </si>
  <si>
    <t>Thatcher</t>
  </si>
  <si>
    <t>Zelda</t>
  </si>
  <si>
    <t>Zane</t>
  </si>
  <si>
    <t>Neil</t>
  </si>
  <si>
    <t>Jimmy</t>
  </si>
  <si>
    <t>Stewart</t>
  </si>
  <si>
    <t>Shirley</t>
  </si>
  <si>
    <t>Temple</t>
  </si>
  <si>
    <t>Nathan</t>
  </si>
  <si>
    <t>Alan</t>
  </si>
  <si>
    <t>Alda</t>
  </si>
  <si>
    <t>Isaac</t>
  </si>
  <si>
    <t>`</t>
  </si>
  <si>
    <t>INDEX</t>
  </si>
  <si>
    <t>2nd Project</t>
  </si>
  <si>
    <t>This  project demonstrates the MIN and MAX functions</t>
  </si>
  <si>
    <t>2nd you try</t>
  </si>
  <si>
    <t>NE</t>
  </si>
  <si>
    <t>SW</t>
  </si>
  <si>
    <t>Central</t>
  </si>
  <si>
    <t>Mt</t>
  </si>
  <si>
    <t>Count</t>
  </si>
  <si>
    <t>Add Screentips</t>
  </si>
  <si>
    <t>Total</t>
  </si>
  <si>
    <t>Average</t>
  </si>
  <si>
    <t xml:space="preserve">Use Ctrl K to insert more hyperlinks. </t>
  </si>
  <si>
    <t>Bal</t>
  </si>
  <si>
    <t>Rec</t>
  </si>
  <si>
    <t>Birthday</t>
  </si>
  <si>
    <t>B-D</t>
  </si>
  <si>
    <t>Mem</t>
  </si>
  <si>
    <t>M</t>
  </si>
  <si>
    <t>N</t>
  </si>
  <si>
    <t>L</t>
  </si>
  <si>
    <t>Fee</t>
  </si>
  <si>
    <t>non-member fee</t>
  </si>
  <si>
    <t>Non-mem</t>
  </si>
  <si>
    <t>DOB</t>
  </si>
  <si>
    <t>O</t>
  </si>
  <si>
    <t>Add formulas to the red boxes, conditional formatting, a filtering, a chart and freeze panes.</t>
  </si>
  <si>
    <t>Member fee</t>
  </si>
  <si>
    <t>Ind</t>
  </si>
  <si>
    <t xml:space="preserve"> Member</t>
  </si>
  <si>
    <r>
      <t xml:space="preserve"> See how this link was created.</t>
    </r>
    <r>
      <rPr>
        <b/>
        <sz val="16"/>
        <color rgb="FFC00000"/>
        <rFont val="Calibri"/>
        <family val="2"/>
        <scheme val="minor"/>
      </rPr>
      <t xml:space="preserve"> ----&gt;</t>
    </r>
  </si>
  <si>
    <t>AVERAGE</t>
  </si>
  <si>
    <t>AVG %</t>
  </si>
  <si>
    <t>Shawn Anderson</t>
  </si>
  <si>
    <t>Member</t>
  </si>
  <si>
    <t>Sum</t>
  </si>
  <si>
    <t>AVERGE</t>
  </si>
  <si>
    <t>Area = width x length</t>
  </si>
  <si>
    <t>Project</t>
  </si>
  <si>
    <t>Width</t>
  </si>
  <si>
    <t>Length</t>
  </si>
  <si>
    <t>Area</t>
  </si>
  <si>
    <t>Cost</t>
  </si>
  <si>
    <t>Supplies</t>
  </si>
  <si>
    <t>Income</t>
  </si>
  <si>
    <t>Home</t>
  </si>
  <si>
    <t>Com</t>
  </si>
  <si>
    <t>Farm</t>
  </si>
  <si>
    <t>Includes Hidden values</t>
  </si>
  <si>
    <t>Ignores Hidden values</t>
  </si>
  <si>
    <t>=SUBTOTAL(9,H5:H19)</t>
  </si>
  <si>
    <t>COUNT</t>
  </si>
  <si>
    <t>COUNTA</t>
  </si>
  <si>
    <t>MAX</t>
  </si>
  <si>
    <t>MIN</t>
  </si>
  <si>
    <t>PRODUCT</t>
  </si>
  <si>
    <t>STDEV</t>
  </si>
  <si>
    <t>STDEVP</t>
  </si>
  <si>
    <t>SUM</t>
  </si>
  <si>
    <t>VAR</t>
  </si>
  <si>
    <t>VARP</t>
  </si>
  <si>
    <t>=C8*D8</t>
  </si>
  <si>
    <t>No. of Com:</t>
  </si>
  <si>
    <t>No. of Farms:</t>
  </si>
  <si>
    <t>No. of Home</t>
  </si>
  <si>
    <t>No. of Home:</t>
  </si>
  <si>
    <t>Balance for Home:</t>
  </si>
  <si>
    <t>Balance for Farm:</t>
  </si>
  <si>
    <t>Balance for Com:</t>
  </si>
  <si>
    <t>No. of Farm:</t>
  </si>
  <si>
    <t>=H8-G8-F8</t>
  </si>
  <si>
    <t>Expenses</t>
  </si>
  <si>
    <t>=R8*S8</t>
  </si>
  <si>
    <t>=W8-V8-U8</t>
  </si>
  <si>
    <t>Firstname</t>
  </si>
  <si>
    <t>Lastname</t>
  </si>
  <si>
    <t>City</t>
  </si>
  <si>
    <t>Zip</t>
  </si>
  <si>
    <t>Caitlin</t>
  </si>
  <si>
    <t>Cruz</t>
  </si>
  <si>
    <t>Anaheim</t>
  </si>
  <si>
    <t>Liam</t>
  </si>
  <si>
    <t>Schultz</t>
  </si>
  <si>
    <t>Hollywood</t>
  </si>
  <si>
    <t>Josiah</t>
  </si>
  <si>
    <t>Pulaski</t>
  </si>
  <si>
    <t>San Jose</t>
  </si>
  <si>
    <t>Raymond</t>
  </si>
  <si>
    <t>Foxx</t>
  </si>
  <si>
    <t>San Diego</t>
  </si>
  <si>
    <t>Olivia</t>
  </si>
  <si>
    <t>Suri</t>
  </si>
  <si>
    <t>Paco</t>
  </si>
  <si>
    <t>Janes</t>
  </si>
  <si>
    <t>Alonzo</t>
  </si>
  <si>
    <t>Hoffman</t>
  </si>
  <si>
    <t>Laguna Beach</t>
  </si>
  <si>
    <t>Felicia</t>
  </si>
  <si>
    <t>Chun</t>
  </si>
  <si>
    <t>Costa Mesa</t>
  </si>
  <si>
    <t>Phillip</t>
  </si>
  <si>
    <t>Perry</t>
  </si>
  <si>
    <t>Amber</t>
  </si>
  <si>
    <t>Santa Ana</t>
  </si>
  <si>
    <t>Heather</t>
  </si>
  <si>
    <t>Krupke</t>
  </si>
  <si>
    <t>Los Angeles</t>
  </si>
  <si>
    <t>Yvonne</t>
  </si>
  <si>
    <t>Otwell</t>
  </si>
  <si>
    <t>Nguyen</t>
  </si>
  <si>
    <t>Jay</t>
  </si>
  <si>
    <t>Azibad</t>
  </si>
  <si>
    <t>Laguna Niguel</t>
  </si>
  <si>
    <t>Sheryl</t>
  </si>
  <si>
    <t>Brown</t>
  </si>
  <si>
    <t>San Francisco</t>
  </si>
  <si>
    <t>Burns</t>
  </si>
  <si>
    <t>Jan</t>
  </si>
  <si>
    <t>Caeser</t>
  </si>
  <si>
    <t>Ruben</t>
  </si>
  <si>
    <t>Bakersfield</t>
  </si>
  <si>
    <t>Savanah</t>
  </si>
  <si>
    <t>McGee</t>
  </si>
  <si>
    <t>Sam</t>
  </si>
  <si>
    <t>Brewer</t>
  </si>
  <si>
    <t>Ed</t>
  </si>
  <si>
    <t>Herman</t>
  </si>
  <si>
    <t>Riverdale</t>
  </si>
  <si>
    <t>Dan</t>
  </si>
  <si>
    <t>Wilson</t>
  </si>
  <si>
    <t>Irvine</t>
  </si>
  <si>
    <t>Madison</t>
  </si>
  <si>
    <t>Lu</t>
  </si>
  <si>
    <t>Sacramento</t>
  </si>
  <si>
    <t>Harry</t>
  </si>
  <si>
    <t>Denver</t>
  </si>
  <si>
    <t>Julian</t>
  </si>
  <si>
    <t>Hernadise</t>
  </si>
  <si>
    <t>Zack</t>
  </si>
  <si>
    <t>Zeno</t>
  </si>
  <si>
    <t>Sonya</t>
  </si>
  <si>
    <t>Farington</t>
  </si>
  <si>
    <t>Julia</t>
  </si>
  <si>
    <t>Krenshaw</t>
  </si>
  <si>
    <t>Residential</t>
  </si>
  <si>
    <t>Property type</t>
  </si>
  <si>
    <t>condo</t>
  </si>
  <si>
    <t>office</t>
  </si>
  <si>
    <t>J. R.</t>
  </si>
  <si>
    <t>Date Sold</t>
  </si>
  <si>
    <t>Max fee</t>
  </si>
  <si>
    <t>Min Fee</t>
  </si>
  <si>
    <t>Average Fee</t>
  </si>
  <si>
    <t>Fee sum</t>
  </si>
  <si>
    <t>Fee subtotal</t>
  </si>
  <si>
    <t>no. of entries</t>
  </si>
  <si>
    <t>South Park</t>
  </si>
  <si>
    <t>North Park</t>
  </si>
  <si>
    <t>Park</t>
  </si>
  <si>
    <t>Swimming</t>
  </si>
  <si>
    <t>Tournaments</t>
  </si>
  <si>
    <t>Shelter Rentals</t>
  </si>
  <si>
    <t>Totals</t>
  </si>
  <si>
    <t>East Park</t>
  </si>
  <si>
    <t>Add chart also to Totals page.  The line chart is the best for showing changes over time.</t>
  </si>
  <si>
    <t>Line charts like the one below are the best for showing changes over time.</t>
  </si>
  <si>
    <t>SUMIF</t>
  </si>
  <si>
    <t>COUNTIF</t>
  </si>
  <si>
    <t>Parks</t>
  </si>
  <si>
    <t>River Park</t>
  </si>
  <si>
    <t>Sports Park</t>
  </si>
  <si>
    <t>View Park</t>
  </si>
  <si>
    <t>Balance is the Income minus Supplies &amp; minus Cost</t>
  </si>
  <si>
    <t>Country</t>
  </si>
  <si>
    <t>New Zealand</t>
  </si>
  <si>
    <t>USA</t>
  </si>
  <si>
    <t>United Kingdom</t>
  </si>
  <si>
    <t>Counts based on a criteria</t>
  </si>
  <si>
    <t>Condo</t>
  </si>
  <si>
    <t>Property</t>
  </si>
  <si>
    <t>Commercial</t>
  </si>
  <si>
    <t>Rental</t>
  </si>
  <si>
    <t>Counts numbers in a list</t>
  </si>
  <si>
    <t>Counts everything in a list</t>
  </si>
  <si>
    <t>Amt</t>
  </si>
  <si>
    <t>=COUNTA(B9:B22)</t>
  </si>
  <si>
    <t>=COUNTA(C9:C22)</t>
  </si>
  <si>
    <t>=COUNT(D9:D22)</t>
  </si>
  <si>
    <t>Countif Condo</t>
  </si>
  <si>
    <t>=COUNT(E9:E22)</t>
  </si>
  <si>
    <t>=COUNTIF(F9:F22,"Condo")</t>
  </si>
  <si>
    <t>=COUNTIF(F9:F22,"Commercial")</t>
  </si>
  <si>
    <t>=COUNTIF(F9:F22,"Rental")</t>
  </si>
  <si>
    <t xml:space="preserve">Fees after 1/1/ 2018 </t>
  </si>
  <si>
    <t>Fees after 1/1/2018</t>
  </si>
  <si>
    <t>&lt;- Find error</t>
  </si>
  <si>
    <t>Countif Condo:</t>
  </si>
  <si>
    <t>Countif Commercial:</t>
  </si>
  <si>
    <t>Countif Rental:</t>
  </si>
  <si>
    <t>Counta</t>
  </si>
  <si>
    <t>UK</t>
  </si>
  <si>
    <t xml:space="preserve">Fee, filter subtotal: </t>
  </si>
  <si>
    <t>Add formulas to the red boxes</t>
  </si>
  <si>
    <t>Debits</t>
  </si>
  <si>
    <t>Credits</t>
  </si>
  <si>
    <t>=IF(F5&gt;0.1, H5," ")</t>
  </si>
  <si>
    <t>=SUMIF(F5,"&gt;0.1",H5)</t>
  </si>
  <si>
    <t>=COUNTIF(Q9:Q20,"Condo")</t>
  </si>
  <si>
    <t>=IF(F5&gt;0.1, G5," ")</t>
  </si>
  <si>
    <t>=SUMIF(F5,"&gt;0.1",G5)</t>
  </si>
  <si>
    <t>Functions</t>
  </si>
  <si>
    <t>Conditional Formatting Formulas</t>
  </si>
  <si>
    <t>=IF(MIN(C6:C10)&lt;=C4,"Order now","")</t>
  </si>
  <si>
    <t>Column C</t>
  </si>
  <si>
    <t>Column D</t>
  </si>
  <si>
    <t>Input minimum amounts</t>
  </si>
  <si>
    <t>=IF(MIN(D6:D10)&lt;=D4,"Order now","")</t>
  </si>
  <si>
    <t>Cell C4</t>
  </si>
  <si>
    <t>Cell D4</t>
  </si>
  <si>
    <t>D5872</t>
  </si>
  <si>
    <t>P4845</t>
  </si>
  <si>
    <t>D2467</t>
  </si>
  <si>
    <t>A3487</t>
  </si>
  <si>
    <t>A8839</t>
  </si>
  <si>
    <t>P1725</t>
  </si>
  <si>
    <t xml:space="preserve">  =IF(MIN(C6:C10)&lt;=C4,TRUE)</t>
  </si>
  <si>
    <t>=IF(MIN(D6:D10)&lt;=D4,TRUE)</t>
  </si>
  <si>
    <t>NW</t>
  </si>
  <si>
    <t>SE</t>
  </si>
  <si>
    <t>Order extras</t>
  </si>
  <si>
    <t>The range is =$C$6:$C$10</t>
  </si>
  <si>
    <t>The range is =$D$6:$D$10</t>
  </si>
  <si>
    <t>'=IF(C6&lt;C$4,C$4-C6+C$13,"")</t>
  </si>
  <si>
    <t>to format cells C6 to C10</t>
  </si>
  <si>
    <t>to format cells D6:D10</t>
  </si>
  <si>
    <t>Formula is:</t>
  </si>
  <si>
    <t xml:space="preserve">  =IF($C6&lt;=$C$4,TRUE)</t>
  </si>
  <si>
    <t>=IF($D6&lt;=D$4,TRUE)</t>
  </si>
  <si>
    <t>You fix below.  Add formulas and CF</t>
  </si>
  <si>
    <t>unlocked</t>
  </si>
  <si>
    <t>'=IF(C28&lt;C$26,C$26-C28+C$35,"")</t>
  </si>
  <si>
    <t xml:space="preserve">Locked </t>
  </si>
  <si>
    <t>Locked</t>
  </si>
  <si>
    <t>=IF(E4&gt;B4*110%,TRUE)   more</t>
  </si>
  <si>
    <t>One of CF formulas</t>
  </si>
  <si>
    <t>=B4*110%</t>
  </si>
  <si>
    <t xml:space="preserve">  =B4-(B4*10%)</t>
  </si>
  <si>
    <t>=IF(E4&lt;B4-B4*10%,TRUE)   less</t>
  </si>
  <si>
    <t>=IF($I4&gt;$H4*110%,TRUE)</t>
  </si>
  <si>
    <t>Budget</t>
  </si>
  <si>
    <t>10% above</t>
  </si>
  <si>
    <t>10% below</t>
  </si>
  <si>
    <t>costs</t>
  </si>
  <si>
    <t>test 10% above</t>
  </si>
  <si>
    <t>test 10% less</t>
  </si>
  <si>
    <t>Budget copy</t>
  </si>
  <si>
    <t>Costs copy</t>
  </si>
  <si>
    <t>20% above</t>
  </si>
  <si>
    <t>20% below</t>
  </si>
  <si>
    <t>10% &amp; 20% plus</t>
  </si>
  <si>
    <t>Difference</t>
  </si>
  <si>
    <t>$1,535 is 10% above budget</t>
  </si>
  <si>
    <t>part = % x whole</t>
  </si>
  <si>
    <t>Diff</t>
  </si>
  <si>
    <t>Costs</t>
  </si>
  <si>
    <t>% increase</t>
  </si>
  <si>
    <t>% decrease</t>
  </si>
  <si>
    <t>Conditional formatting formulas:</t>
  </si>
  <si>
    <r>
      <t xml:space="preserve">1. Highlight 10% and greater above budget.  </t>
    </r>
    <r>
      <rPr>
        <i/>
        <sz val="11"/>
        <rFont val="Calibri"/>
        <family val="2"/>
        <scheme val="minor"/>
      </rPr>
      <t>Example green</t>
    </r>
    <r>
      <rPr>
        <sz val="11"/>
        <color theme="1"/>
        <rFont val="Calibri"/>
        <family val="2"/>
        <scheme val="minor"/>
      </rPr>
      <t xml:space="preserve">  =IF($D3&gt;(110%*$B3),TRUE)</t>
    </r>
  </si>
  <si>
    <r>
      <t xml:space="preserve">2. Highlight 20% and greater above budget. </t>
    </r>
    <r>
      <rPr>
        <i/>
        <sz val="11"/>
        <rFont val="Calibri"/>
        <family val="2"/>
        <scheme val="minor"/>
      </rPr>
      <t xml:space="preserve"> Example red</t>
    </r>
    <r>
      <rPr>
        <sz val="11"/>
        <color theme="1"/>
        <rFont val="Calibri"/>
        <family val="2"/>
        <scheme val="minor"/>
      </rPr>
      <t xml:space="preserve">  =IF($D3&gt;(120%*$B3),TRUE)</t>
    </r>
  </si>
  <si>
    <r>
      <t xml:space="preserve">3. Highlight all costs below budget.  </t>
    </r>
    <r>
      <rPr>
        <i/>
        <sz val="11"/>
        <rFont val="Calibri"/>
        <family val="2"/>
        <scheme val="minor"/>
      </rPr>
      <t>Example blue</t>
    </r>
    <r>
      <rPr>
        <sz val="11"/>
        <color theme="1"/>
        <rFont val="Calibri"/>
        <family val="2"/>
        <scheme val="minor"/>
      </rPr>
      <t xml:space="preserve">  =IF($C3&lt;0,TRUE)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</si>
</sst>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  <numFmt numFmtId="166" formatCode="yyyy"/>
    <numFmt numFmtId="167" formatCode="&quot;$&quot;#,##0"/>
    <numFmt numFmtId="168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6"/>
      <color theme="1"/>
      <name val="Adobe Caslon Pro Bold"/>
      <family val="1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Adobe Caslon Pro Bold"/>
      <family val="1"/>
    </font>
    <font>
      <sz val="11"/>
      <color theme="8" tint="-0.249977111117893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4" tint="-0.499984740745262"/>
      <name val="Algerian"/>
      <family val="5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2F2F2F"/>
      <name val="Segoe UI"/>
      <family val="2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2" tint="-0.499984740745262"/>
      <name val="Algerian"/>
      <family val="5"/>
    </font>
    <font>
      <sz val="11"/>
      <color theme="5" tint="-0.499984740745262"/>
      <name val="Calibri"/>
      <family val="2"/>
      <scheme val="minor"/>
    </font>
    <font>
      <sz val="11"/>
      <color rgb="FF13413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FF7F0"/>
        <bgColor indexed="64"/>
      </patternFill>
    </fill>
    <fill>
      <patternFill patternType="solid">
        <fgColor rgb="FFFBD0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AFD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EF"/>
        <bgColor theme="0" tint="-0.1499984740745262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CC99"/>
      </patternFill>
    </fill>
    <fill>
      <patternFill patternType="solid">
        <fgColor rgb="FFFFDCB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thin">
        <color theme="5" tint="0.59999389629810485"/>
      </top>
      <bottom style="thin">
        <color theme="5" tint="0.59999389629810485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rgb="FFFF0000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5" tint="0.59999389629810485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5" tint="0.59999389629810485"/>
      </bottom>
      <diagonal/>
    </border>
    <border>
      <left/>
      <right style="thin">
        <color theme="4" tint="0.79998168889431442"/>
      </right>
      <top/>
      <bottom style="thin">
        <color theme="5" tint="0.59999389629810485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indexed="64"/>
      </left>
      <right style="thin">
        <color theme="5" tint="0.59999389629810485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 style="thin">
        <color indexed="64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9" fillId="21" borderId="44" applyNumberFormat="0" applyAlignment="0" applyProtection="0"/>
    <xf numFmtId="9" fontId="1" fillId="0" borderId="0" applyFont="0" applyFill="0" applyBorder="0" applyAlignment="0" applyProtection="0"/>
    <xf numFmtId="0" fontId="34" fillId="28" borderId="44" applyNumberFormat="0" applyAlignment="0" applyProtection="0"/>
  </cellStyleXfs>
  <cellXfs count="526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/>
    <xf numFmtId="43" fontId="0" fillId="5" borderId="3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164" fontId="0" fillId="6" borderId="4" xfId="0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0" fillId="0" borderId="0" xfId="0" applyFill="1" applyBorder="1"/>
    <xf numFmtId="0" fontId="0" fillId="6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/>
    </xf>
    <xf numFmtId="3" fontId="0" fillId="5" borderId="3" xfId="1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3" borderId="1" xfId="0" applyNumberFormat="1" applyFill="1" applyBorder="1" applyAlignment="1">
      <alignment horizontal="center"/>
    </xf>
    <xf numFmtId="3" fontId="0" fillId="5" borderId="3" xfId="0" applyNumberFormat="1" applyFill="1" applyBorder="1"/>
    <xf numFmtId="3" fontId="0" fillId="5" borderId="3" xfId="1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center" vertical="center"/>
    </xf>
    <xf numFmtId="3" fontId="0" fillId="5" borderId="3" xfId="2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0" fillId="4" borderId="0" xfId="0" applyNumberFormat="1" applyFill="1"/>
    <xf numFmtId="3" fontId="2" fillId="0" borderId="0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3" fontId="0" fillId="6" borderId="5" xfId="0" quotePrefix="1" applyNumberFormat="1" applyFill="1" applyBorder="1" applyAlignment="1">
      <alignment horizontal="center" vertical="center"/>
    </xf>
    <xf numFmtId="0" fontId="5" fillId="7" borderId="0" xfId="0" applyFont="1" applyFill="1"/>
    <xf numFmtId="0" fontId="12" fillId="7" borderId="0" xfId="0" applyFont="1" applyFill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3" fillId="4" borderId="0" xfId="0" applyFont="1" applyFill="1"/>
    <xf numFmtId="0" fontId="0" fillId="4" borderId="0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9" fontId="14" fillId="4" borderId="0" xfId="0" applyNumberFormat="1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9" fontId="14" fillId="0" borderId="0" xfId="0" applyNumberFormat="1" applyFont="1"/>
    <xf numFmtId="0" fontId="0" fillId="8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6" borderId="5" xfId="0" quotePrefix="1" applyNumberFormat="1" applyFill="1" applyBorder="1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3" xfId="0" applyFill="1" applyBorder="1" applyAlignment="1" applyProtection="1">
      <alignment horizontal="center"/>
      <protection locked="0"/>
    </xf>
    <xf numFmtId="0" fontId="0" fillId="6" borderId="7" xfId="0" applyNumberFormat="1" applyFont="1" applyFill="1" applyBorder="1" applyAlignment="1" applyProtection="1">
      <alignment horizontal="center"/>
      <protection locked="0"/>
    </xf>
    <xf numFmtId="164" fontId="0" fillId="6" borderId="4" xfId="0" applyNumberFormat="1" applyFont="1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" fontId="0" fillId="0" borderId="0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3" fontId="0" fillId="2" borderId="0" xfId="0" applyNumberForma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3" fontId="0" fillId="2" borderId="0" xfId="0" applyNumberFormat="1" applyFill="1" applyBorder="1" applyAlignment="1" applyProtection="1">
      <alignment horizontal="center" vertical="center"/>
    </xf>
    <xf numFmtId="3" fontId="2" fillId="4" borderId="0" xfId="0" applyNumberFormat="1" applyFont="1" applyFill="1" applyAlignment="1" applyProtection="1">
      <alignment horizontal="center"/>
    </xf>
    <xf numFmtId="0" fontId="0" fillId="4" borderId="0" xfId="0" applyFill="1" applyProtection="1"/>
    <xf numFmtId="3" fontId="0" fillId="4" borderId="0" xfId="0" applyNumberFormat="1" applyFill="1" applyProtection="1"/>
    <xf numFmtId="164" fontId="0" fillId="0" borderId="0" xfId="0" applyNumberForma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/>
    </xf>
    <xf numFmtId="3" fontId="0" fillId="6" borderId="5" xfId="0" applyNumberForma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/>
    <xf numFmtId="3" fontId="0" fillId="9" borderId="13" xfId="0" applyNumberFormat="1" applyFill="1" applyBorder="1" applyAlignment="1">
      <alignment horizontal="left"/>
    </xf>
    <xf numFmtId="0" fontId="0" fillId="9" borderId="13" xfId="0" applyFill="1" applyBorder="1"/>
    <xf numFmtId="14" fontId="0" fillId="9" borderId="13" xfId="0" applyNumberFormat="1" applyFill="1" applyBorder="1"/>
    <xf numFmtId="0" fontId="0" fillId="9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0" xfId="0" applyFill="1" applyBorder="1"/>
    <xf numFmtId="0" fontId="0" fillId="9" borderId="14" xfId="0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15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4" fontId="0" fillId="10" borderId="0" xfId="0" applyNumberFormat="1" applyFill="1" applyBorder="1"/>
    <xf numFmtId="0" fontId="0" fillId="10" borderId="0" xfId="0" applyFill="1" applyBorder="1" applyAlignment="1">
      <alignment horizontal="left"/>
    </xf>
    <xf numFmtId="0" fontId="0" fillId="10" borderId="0" xfId="0" applyFill="1" applyBorder="1"/>
    <xf numFmtId="3" fontId="0" fillId="10" borderId="5" xfId="0" applyNumberFormat="1" applyFill="1" applyBorder="1" applyAlignment="1">
      <alignment horizontal="center"/>
    </xf>
    <xf numFmtId="0" fontId="16" fillId="4" borderId="0" xfId="3" quotePrefix="1" applyFill="1"/>
    <xf numFmtId="0" fontId="17" fillId="4" borderId="0" xfId="0" applyFont="1" applyFill="1"/>
    <xf numFmtId="0" fontId="16" fillId="4" borderId="0" xfId="3" applyFill="1"/>
    <xf numFmtId="0" fontId="11" fillId="4" borderId="0" xfId="0" applyFont="1" applyFill="1"/>
    <xf numFmtId="0" fontId="19" fillId="4" borderId="0" xfId="0" applyFont="1" applyFill="1"/>
    <xf numFmtId="3" fontId="0" fillId="5" borderId="8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  <xf numFmtId="3" fontId="0" fillId="2" borderId="8" xfId="0" applyNumberFormat="1" applyFill="1" applyBorder="1" applyAlignment="1" applyProtection="1">
      <alignment horizontal="center"/>
    </xf>
    <xf numFmtId="3" fontId="9" fillId="2" borderId="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</xf>
    <xf numFmtId="3" fontId="6" fillId="3" borderId="0" xfId="0" applyNumberFormat="1" applyFont="1" applyFill="1" applyBorder="1" applyAlignment="1" applyProtection="1">
      <alignment horizontal="center"/>
    </xf>
    <xf numFmtId="0" fontId="0" fillId="4" borderId="0" xfId="0" applyFill="1" applyBorder="1" applyProtection="1"/>
    <xf numFmtId="3" fontId="2" fillId="4" borderId="8" xfId="0" applyNumberFormat="1" applyFont="1" applyFill="1" applyBorder="1" applyAlignment="1" applyProtection="1">
      <alignment horizontal="center"/>
    </xf>
    <xf numFmtId="3" fontId="0" fillId="6" borderId="9" xfId="0" applyNumberForma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left" vertical="center"/>
    </xf>
    <xf numFmtId="0" fontId="0" fillId="4" borderId="10" xfId="0" applyFill="1" applyBorder="1"/>
    <xf numFmtId="0" fontId="0" fillId="6" borderId="10" xfId="0" applyFill="1" applyBorder="1"/>
    <xf numFmtId="0" fontId="21" fillId="6" borderId="10" xfId="0" applyFont="1" applyFill="1" applyBorder="1"/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/>
    <xf numFmtId="0" fontId="0" fillId="11" borderId="0" xfId="0" applyFill="1" applyProtection="1"/>
    <xf numFmtId="0" fontId="0" fillId="2" borderId="5" xfId="0" applyNumberFormat="1" applyFill="1" applyBorder="1" applyAlignment="1" applyProtection="1">
      <alignment horizontal="center" vertical="center"/>
    </xf>
    <xf numFmtId="164" fontId="0" fillId="12" borderId="10" xfId="0" applyNumberFormat="1" applyFill="1" applyBorder="1" applyAlignment="1" applyProtection="1">
      <alignment horizontal="center"/>
    </xf>
    <xf numFmtId="164" fontId="0" fillId="0" borderId="1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9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9" fontId="14" fillId="4" borderId="0" xfId="0" applyNumberFormat="1" applyFont="1" applyFill="1" applyBorder="1" applyAlignment="1" applyProtection="1">
      <alignment horizontal="center" vertical="center"/>
    </xf>
    <xf numFmtId="9" fontId="14" fillId="0" borderId="0" xfId="0" applyNumberFormat="1" applyFont="1" applyProtection="1"/>
    <xf numFmtId="0" fontId="6" fillId="4" borderId="0" xfId="0" applyNumberFormat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12" borderId="0" xfId="0" applyNumberFormat="1" applyFont="1" applyFill="1" applyAlignment="1" applyProtection="1">
      <alignment horizontal="center" vertical="center"/>
      <protection locked="0"/>
    </xf>
    <xf numFmtId="0" fontId="6" fillId="12" borderId="12" xfId="0" applyFont="1" applyFill="1" applyBorder="1" applyAlignment="1" applyProtection="1">
      <alignment horizontal="center" vertical="center"/>
      <protection locked="0"/>
    </xf>
    <xf numFmtId="0" fontId="0" fillId="8" borderId="20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/>
    </xf>
    <xf numFmtId="0" fontId="0" fillId="4" borderId="17" xfId="0" applyFill="1" applyBorder="1" applyAlignment="1">
      <alignment vertical="center"/>
    </xf>
    <xf numFmtId="0" fontId="0" fillId="4" borderId="17" xfId="0" applyNumberFormat="1" applyFill="1" applyBorder="1" applyAlignment="1">
      <alignment horizontal="center" vertical="center"/>
    </xf>
    <xf numFmtId="0" fontId="0" fillId="4" borderId="17" xfId="0" applyFill="1" applyBorder="1"/>
    <xf numFmtId="9" fontId="13" fillId="2" borderId="0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0" fillId="12" borderId="12" xfId="0" applyFill="1" applyBorder="1" applyAlignment="1" applyProtection="1">
      <alignment horizontal="center" vertical="center"/>
    </xf>
    <xf numFmtId="0" fontId="0" fillId="12" borderId="0" xfId="0" applyFill="1" applyAlignment="1" applyProtection="1">
      <alignment vertical="center"/>
    </xf>
    <xf numFmtId="0" fontId="6" fillId="6" borderId="16" xfId="0" applyNumberFormat="1" applyFont="1" applyFill="1" applyBorder="1" applyAlignment="1" applyProtection="1">
      <alignment horizontal="center" vertical="center"/>
    </xf>
    <xf numFmtId="164" fontId="6" fillId="13" borderId="5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12" borderId="0" xfId="0" applyNumberFormat="1" applyFont="1" applyFill="1" applyAlignment="1" applyProtection="1">
      <alignment horizontal="center" vertical="center"/>
    </xf>
    <xf numFmtId="0" fontId="6" fillId="12" borderId="12" xfId="0" applyFont="1" applyFill="1" applyBorder="1" applyAlignment="1" applyProtection="1">
      <alignment horizontal="center" vertical="center"/>
    </xf>
    <xf numFmtId="0" fontId="6" fillId="13" borderId="0" xfId="0" applyNumberFormat="1" applyFont="1" applyFill="1" applyAlignment="1" applyProtection="1">
      <alignment horizontal="center" vertical="center"/>
    </xf>
    <xf numFmtId="0" fontId="6" fillId="13" borderId="12" xfId="0" applyFont="1" applyFill="1" applyBorder="1" applyAlignment="1" applyProtection="1">
      <alignment horizontal="center" vertical="center"/>
    </xf>
    <xf numFmtId="0" fontId="6" fillId="4" borderId="0" xfId="0" applyNumberFormat="1" applyFont="1" applyFill="1" applyAlignment="1" applyProtection="1">
      <alignment horizontal="center" vertical="center"/>
    </xf>
    <xf numFmtId="0" fontId="0" fillId="3" borderId="21" xfId="0" applyFill="1" applyBorder="1" applyAlignment="1">
      <alignment horizontal="center"/>
    </xf>
    <xf numFmtId="0" fontId="0" fillId="4" borderId="12" xfId="0" applyFill="1" applyBorder="1"/>
    <xf numFmtId="0" fontId="0" fillId="4" borderId="12" xfId="0" applyFill="1" applyBorder="1" applyProtection="1"/>
    <xf numFmtId="0" fontId="0" fillId="4" borderId="0" xfId="0" applyFill="1" applyAlignment="1" applyProtection="1">
      <alignment horizontal="center"/>
    </xf>
    <xf numFmtId="3" fontId="0" fillId="5" borderId="2" xfId="0" applyNumberFormat="1" applyFill="1" applyBorder="1" applyAlignment="1">
      <alignment horizontal="center" vertical="center"/>
    </xf>
    <xf numFmtId="0" fontId="0" fillId="5" borderId="22" xfId="0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3" fontId="6" fillId="3" borderId="10" xfId="0" applyNumberFormat="1" applyFont="1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3" fontId="0" fillId="5" borderId="19" xfId="0" applyNumberFormat="1" applyFill="1" applyBorder="1" applyProtection="1">
      <protection locked="0"/>
    </xf>
    <xf numFmtId="3" fontId="0" fillId="5" borderId="23" xfId="1" applyNumberFormat="1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Protection="1"/>
    <xf numFmtId="0" fontId="22" fillId="2" borderId="0" xfId="0" applyFont="1" applyFill="1" applyBorder="1" applyAlignment="1">
      <alignment horizontal="center"/>
    </xf>
    <xf numFmtId="0" fontId="4" fillId="2" borderId="8" xfId="0" quotePrefix="1" applyFont="1" applyFill="1" applyBorder="1" applyAlignment="1" applyProtection="1">
      <alignment horizontal="center"/>
    </xf>
    <xf numFmtId="44" fontId="0" fillId="9" borderId="13" xfId="2" applyFont="1" applyFill="1" applyBorder="1"/>
    <xf numFmtId="165" fontId="0" fillId="10" borderId="16" xfId="0" applyNumberFormat="1" applyFill="1" applyBorder="1" applyAlignment="1">
      <alignment horizontal="center"/>
    </xf>
    <xf numFmtId="0" fontId="15" fillId="11" borderId="25" xfId="0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0" fillId="0" borderId="0" xfId="0" applyFill="1"/>
    <xf numFmtId="165" fontId="0" fillId="10" borderId="0" xfId="0" applyNumberFormat="1" applyFill="1" applyBorder="1" applyAlignment="1">
      <alignment horizontal="center"/>
    </xf>
    <xf numFmtId="3" fontId="0" fillId="10" borderId="0" xfId="0" applyNumberFormat="1" applyFill="1" applyBorder="1" applyAlignment="1">
      <alignment horizontal="center"/>
    </xf>
    <xf numFmtId="10" fontId="0" fillId="0" borderId="0" xfId="0" applyNumberFormat="1" applyFont="1" applyFill="1" applyBorder="1"/>
    <xf numFmtId="164" fontId="6" fillId="0" borderId="5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>
      <alignment horizontal="center"/>
    </xf>
    <xf numFmtId="0" fontId="0" fillId="2" borderId="16" xfId="0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0" fontId="4" fillId="2" borderId="26" xfId="0" quotePrefix="1" applyFont="1" applyFill="1" applyBorder="1" applyAlignment="1" applyProtection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16" fillId="10" borderId="0" xfId="3" applyFill="1" applyBorder="1"/>
    <xf numFmtId="44" fontId="0" fillId="10" borderId="0" xfId="2" applyFont="1" applyFill="1" applyBorder="1" applyAlignment="1">
      <alignment horizontal="center"/>
    </xf>
    <xf numFmtId="14" fontId="0" fillId="10" borderId="0" xfId="0" applyNumberForma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0" fontId="0" fillId="0" borderId="27" xfId="0" applyFont="1" applyFill="1" applyBorder="1"/>
    <xf numFmtId="44" fontId="0" fillId="0" borderId="0" xfId="2" applyFont="1" applyFill="1" applyBorder="1" applyAlignment="1">
      <alignment horizontal="center"/>
    </xf>
    <xf numFmtId="0" fontId="16" fillId="0" borderId="0" xfId="3" applyFill="1" applyBorder="1"/>
    <xf numFmtId="14" fontId="0" fillId="0" borderId="0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3" fontId="0" fillId="10" borderId="20" xfId="0" applyNumberFormat="1" applyFill="1" applyBorder="1" applyAlignment="1">
      <alignment horizontal="center"/>
    </xf>
    <xf numFmtId="165" fontId="0" fillId="10" borderId="28" xfId="0" applyNumberFormat="1" applyFill="1" applyBorder="1" applyAlignment="1">
      <alignment horizontal="center"/>
    </xf>
    <xf numFmtId="0" fontId="15" fillId="11" borderId="29" xfId="0" applyFont="1" applyFill="1" applyBorder="1" applyAlignment="1">
      <alignment horizontal="left"/>
    </xf>
    <xf numFmtId="0" fontId="15" fillId="11" borderId="30" xfId="0" applyFont="1" applyFill="1" applyBorder="1" applyAlignment="1">
      <alignment horizontal="left"/>
    </xf>
    <xf numFmtId="14" fontId="15" fillId="11" borderId="25" xfId="0" applyNumberFormat="1" applyFont="1" applyFill="1" applyBorder="1" applyAlignment="1">
      <alignment horizontal="left"/>
    </xf>
    <xf numFmtId="1" fontId="13" fillId="2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0" fillId="2" borderId="16" xfId="0" applyNumberFormat="1" applyFill="1" applyBorder="1" applyAlignment="1" applyProtection="1">
      <alignment horizontal="center" vertical="center"/>
    </xf>
    <xf numFmtId="164" fontId="6" fillId="13" borderId="18" xfId="0" applyNumberFormat="1" applyFont="1" applyFill="1" applyBorder="1" applyAlignment="1" applyProtection="1">
      <alignment horizontal="center" vertical="center"/>
    </xf>
    <xf numFmtId="9" fontId="6" fillId="2" borderId="0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Border="1" applyProtection="1">
      <protection locked="0"/>
    </xf>
    <xf numFmtId="0" fontId="0" fillId="12" borderId="0" xfId="0" applyFill="1" applyBorder="1" applyAlignment="1" applyProtection="1">
      <alignment vertical="center"/>
      <protection locked="0"/>
    </xf>
    <xf numFmtId="0" fontId="0" fillId="12" borderId="0" xfId="0" applyFill="1" applyBorder="1" applyAlignment="1" applyProtection="1">
      <alignment vertical="center"/>
    </xf>
    <xf numFmtId="0" fontId="6" fillId="6" borderId="5" xfId="0" applyNumberFormat="1" applyFont="1" applyFill="1" applyBorder="1" applyAlignment="1" applyProtection="1">
      <alignment horizontal="center" vertical="center"/>
    </xf>
    <xf numFmtId="0" fontId="0" fillId="4" borderId="17" xfId="0" applyNumberFormat="1" applyFill="1" applyBorder="1" applyAlignment="1">
      <alignment vertical="center"/>
    </xf>
    <xf numFmtId="0" fontId="0" fillId="4" borderId="0" xfId="0" applyNumberFormat="1" applyFill="1" applyAlignment="1">
      <alignment vertical="center"/>
    </xf>
    <xf numFmtId="0" fontId="0" fillId="0" borderId="0" xfId="0" applyNumberFormat="1" applyFill="1" applyBorder="1"/>
    <xf numFmtId="0" fontId="15" fillId="0" borderId="31" xfId="0" applyFont="1" applyFill="1" applyBorder="1" applyAlignment="1">
      <alignment horizontal="center"/>
    </xf>
    <xf numFmtId="0" fontId="15" fillId="0" borderId="32" xfId="0" applyNumberFormat="1" applyFont="1" applyFill="1" applyBorder="1" applyAlignment="1">
      <alignment horizontal="center"/>
    </xf>
    <xf numFmtId="0" fontId="15" fillId="0" borderId="33" xfId="0" applyNumberFormat="1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0" fillId="0" borderId="13" xfId="0" applyFill="1" applyBorder="1"/>
    <xf numFmtId="0" fontId="0" fillId="4" borderId="13" xfId="0" applyNumberFormat="1" applyFill="1" applyBorder="1"/>
    <xf numFmtId="0" fontId="0" fillId="4" borderId="13" xfId="0" applyFill="1" applyBorder="1"/>
    <xf numFmtId="0" fontId="0" fillId="0" borderId="13" xfId="0" applyNumberFormat="1" applyFill="1" applyBorder="1"/>
    <xf numFmtId="3" fontId="0" fillId="0" borderId="13" xfId="0" applyNumberFormat="1" applyFill="1" applyBorder="1" applyAlignment="1">
      <alignment horizontal="left"/>
    </xf>
    <xf numFmtId="0" fontId="0" fillId="4" borderId="0" xfId="0" applyNumberFormat="1" applyFill="1" applyBorder="1"/>
    <xf numFmtId="0" fontId="0" fillId="4" borderId="13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24" fillId="15" borderId="34" xfId="0" applyFont="1" applyFill="1" applyBorder="1" applyAlignment="1">
      <alignment horizontal="center" vertical="center" wrapText="1"/>
    </xf>
    <xf numFmtId="0" fontId="24" fillId="16" borderId="0" xfId="0" applyFont="1" applyFill="1" applyAlignment="1">
      <alignment horizontal="center" vertical="center" wrapText="1"/>
    </xf>
    <xf numFmtId="0" fontId="24" fillId="15" borderId="0" xfId="0" applyFont="1" applyFill="1" applyAlignment="1">
      <alignment horizontal="center" vertical="center" wrapText="1"/>
    </xf>
    <xf numFmtId="0" fontId="24" fillId="15" borderId="35" xfId="0" applyFont="1" applyFill="1" applyBorder="1" applyAlignment="1">
      <alignment horizontal="center" vertical="center" wrapText="1"/>
    </xf>
    <xf numFmtId="0" fontId="16" fillId="14" borderId="0" xfId="3" applyFill="1" applyBorder="1" applyAlignment="1" applyProtection="1"/>
    <xf numFmtId="0" fontId="0" fillId="14" borderId="0" xfId="0" applyFill="1" applyBorder="1" applyAlignment="1">
      <alignment horizontal="left"/>
    </xf>
    <xf numFmtId="0" fontId="0" fillId="14" borderId="0" xfId="0" applyNumberFormat="1" applyFill="1" applyBorder="1"/>
    <xf numFmtId="0" fontId="0" fillId="14" borderId="0" xfId="0" applyFill="1" applyBorder="1"/>
    <xf numFmtId="0" fontId="0" fillId="14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14" borderId="0" xfId="0" applyFill="1" applyBorder="1" applyAlignment="1">
      <alignment horizontal="right"/>
    </xf>
    <xf numFmtId="0" fontId="0" fillId="14" borderId="0" xfId="0" applyNumberFormat="1" applyFill="1" applyBorder="1" applyAlignment="1">
      <alignment horizontal="center"/>
    </xf>
    <xf numFmtId="0" fontId="0" fillId="14" borderId="13" xfId="0" applyFill="1" applyBorder="1"/>
    <xf numFmtId="0" fontId="0" fillId="14" borderId="13" xfId="0" applyNumberFormat="1" applyFill="1" applyBorder="1"/>
    <xf numFmtId="0" fontId="0" fillId="14" borderId="13" xfId="0" applyFill="1" applyBorder="1" applyAlignment="1">
      <alignment horizontal="center"/>
    </xf>
    <xf numFmtId="3" fontId="0" fillId="14" borderId="13" xfId="0" applyNumberFormat="1" applyFill="1" applyBorder="1" applyAlignment="1">
      <alignment horizontal="left"/>
    </xf>
    <xf numFmtId="0" fontId="15" fillId="14" borderId="31" xfId="0" applyFont="1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14" xfId="0" applyNumberFormat="1" applyFill="1" applyBorder="1" applyAlignment="1">
      <alignment horizontal="center"/>
    </xf>
    <xf numFmtId="0" fontId="15" fillId="17" borderId="31" xfId="0" applyFont="1" applyFill="1" applyBorder="1" applyAlignment="1">
      <alignment horizontal="center"/>
    </xf>
    <xf numFmtId="0" fontId="15" fillId="17" borderId="32" xfId="0" applyNumberFormat="1" applyFont="1" applyFill="1" applyBorder="1" applyAlignment="1">
      <alignment horizontal="center"/>
    </xf>
    <xf numFmtId="0" fontId="15" fillId="17" borderId="33" xfId="0" applyNumberFormat="1" applyFont="1" applyFill="1" applyBorder="1" applyAlignment="1">
      <alignment horizontal="center"/>
    </xf>
    <xf numFmtId="0" fontId="15" fillId="17" borderId="33" xfId="0" applyFont="1" applyFill="1" applyBorder="1" applyAlignment="1">
      <alignment horizontal="center"/>
    </xf>
    <xf numFmtId="0" fontId="0" fillId="0" borderId="0" xfId="0" quotePrefix="1" applyFill="1" applyBorder="1"/>
    <xf numFmtId="0" fontId="23" fillId="14" borderId="0" xfId="0" applyNumberFormat="1" applyFont="1" applyFill="1" applyBorder="1" applyAlignment="1">
      <alignment horizontal="right"/>
    </xf>
    <xf numFmtId="0" fontId="0" fillId="14" borderId="38" xfId="0" applyFill="1" applyBorder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 applyProtection="1">
      <alignment horizontal="left"/>
    </xf>
    <xf numFmtId="0" fontId="0" fillId="18" borderId="0" xfId="0" applyFill="1"/>
    <xf numFmtId="0" fontId="0" fillId="18" borderId="0" xfId="0" applyFill="1" applyAlignment="1">
      <alignment horizontal="left"/>
    </xf>
    <xf numFmtId="7" fontId="3" fillId="19" borderId="0" xfId="0" applyNumberFormat="1" applyFont="1" applyFill="1"/>
    <xf numFmtId="7" fontId="3" fillId="18" borderId="0" xfId="0" applyNumberFormat="1" applyFont="1" applyFill="1"/>
    <xf numFmtId="0" fontId="0" fillId="0" borderId="0" xfId="0" applyFont="1" applyFill="1"/>
    <xf numFmtId="4" fontId="0" fillId="18" borderId="0" xfId="0" applyNumberFormat="1" applyFont="1" applyFill="1"/>
    <xf numFmtId="4" fontId="3" fillId="19" borderId="0" xfId="0" applyNumberFormat="1" applyFont="1" applyFill="1"/>
    <xf numFmtId="4" fontId="3" fillId="18" borderId="0" xfId="0" applyNumberFormat="1" applyFont="1" applyFill="1"/>
    <xf numFmtId="166" fontId="0" fillId="18" borderId="0" xfId="0" applyNumberFormat="1" applyFill="1"/>
    <xf numFmtId="166" fontId="0" fillId="0" borderId="0" xfId="0" applyNumberFormat="1" applyFill="1"/>
    <xf numFmtId="166" fontId="0" fillId="12" borderId="10" xfId="0" applyNumberForma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0" xfId="0" applyFill="1" applyBorder="1" applyAlignment="1" applyProtection="1">
      <alignment horizontal="center"/>
    </xf>
    <xf numFmtId="0" fontId="0" fillId="18" borderId="0" xfId="0" applyFill="1" applyAlignment="1">
      <alignment horizontal="right"/>
    </xf>
    <xf numFmtId="1" fontId="25" fillId="18" borderId="20" xfId="0" applyNumberFormat="1" applyFont="1" applyFill="1" applyBorder="1" applyAlignment="1">
      <alignment horizontal="center"/>
    </xf>
    <xf numFmtId="14" fontId="25" fillId="18" borderId="9" xfId="0" applyNumberFormat="1" applyFont="1" applyFill="1" applyBorder="1" applyAlignment="1">
      <alignment horizontal="center"/>
    </xf>
    <xf numFmtId="4" fontId="0" fillId="4" borderId="20" xfId="0" applyNumberFormat="1" applyFont="1" applyFill="1" applyBorder="1" applyAlignment="1">
      <alignment horizontal="center"/>
    </xf>
    <xf numFmtId="0" fontId="0" fillId="18" borderId="39" xfId="0" applyFill="1" applyBorder="1" applyAlignment="1">
      <alignment horizontal="right"/>
    </xf>
    <xf numFmtId="0" fontId="0" fillId="18" borderId="40" xfId="0" applyFill="1" applyBorder="1" applyAlignment="1">
      <alignment horizontal="right"/>
    </xf>
    <xf numFmtId="0" fontId="0" fillId="18" borderId="41" xfId="0" applyFill="1" applyBorder="1" applyAlignment="1">
      <alignment horizontal="right"/>
    </xf>
    <xf numFmtId="0" fontId="27" fillId="18" borderId="0" xfId="0" applyFont="1" applyFill="1" applyAlignment="1">
      <alignment horizontal="center"/>
    </xf>
    <xf numFmtId="4" fontId="0" fillId="0" borderId="20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0" fontId="0" fillId="20" borderId="10" xfId="0" applyFill="1" applyBorder="1"/>
    <xf numFmtId="0" fontId="0" fillId="2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Border="1"/>
    <xf numFmtId="0" fontId="28" fillId="0" borderId="8" xfId="0" applyFont="1" applyFill="1" applyBorder="1" applyAlignment="1">
      <alignment horizontal="center"/>
    </xf>
    <xf numFmtId="4" fontId="0" fillId="0" borderId="17" xfId="0" applyNumberFormat="1" applyFont="1" applyFill="1" applyBorder="1"/>
    <xf numFmtId="0" fontId="0" fillId="0" borderId="42" xfId="0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3" fontId="0" fillId="0" borderId="17" xfId="0" applyNumberFormat="1" applyFont="1" applyFill="1" applyBorder="1" applyAlignment="1">
      <alignment horizontal="center"/>
    </xf>
    <xf numFmtId="0" fontId="0" fillId="12" borderId="0" xfId="0" applyFill="1" applyAlignment="1" applyProtection="1">
      <alignment horizontal="left" vertical="center"/>
    </xf>
    <xf numFmtId="0" fontId="6" fillId="6" borderId="5" xfId="0" quotePrefix="1" applyNumberFormat="1" applyFont="1" applyFill="1" applyBorder="1" applyAlignment="1" applyProtection="1">
      <alignment horizontal="center" vertical="center"/>
    </xf>
    <xf numFmtId="0" fontId="29" fillId="21" borderId="44" xfId="4" applyAlignment="1">
      <alignment horizontal="left"/>
    </xf>
    <xf numFmtId="4" fontId="29" fillId="21" borderId="44" xfId="4" applyNumberFormat="1"/>
    <xf numFmtId="3" fontId="29" fillId="21" borderId="44" xfId="4" applyNumberFormat="1" applyAlignment="1">
      <alignment horizontal="center"/>
    </xf>
    <xf numFmtId="3" fontId="0" fillId="7" borderId="0" xfId="0" applyNumberFormat="1" applyFill="1" applyAlignment="1">
      <alignment horizontal="center"/>
    </xf>
    <xf numFmtId="0" fontId="30" fillId="0" borderId="0" xfId="0" applyFont="1"/>
    <xf numFmtId="0" fontId="6" fillId="23" borderId="0" xfId="0" applyFont="1" applyFill="1"/>
    <xf numFmtId="0" fontId="0" fillId="24" borderId="31" xfId="0" applyFill="1" applyBorder="1" applyAlignment="1">
      <alignment horizontal="left"/>
    </xf>
    <xf numFmtId="0" fontId="0" fillId="24" borderId="33" xfId="0" applyFill="1" applyBorder="1" applyAlignment="1">
      <alignment horizontal="left"/>
    </xf>
    <xf numFmtId="0" fontId="0" fillId="24" borderId="33" xfId="0" applyFill="1" applyBorder="1" applyAlignment="1">
      <alignment horizontal="center"/>
    </xf>
    <xf numFmtId="0" fontId="0" fillId="25" borderId="13" xfId="0" applyFill="1" applyBorder="1"/>
    <xf numFmtId="3" fontId="0" fillId="22" borderId="13" xfId="0" applyNumberFormat="1" applyFill="1" applyBorder="1" applyAlignment="1">
      <alignment horizontal="left"/>
    </xf>
    <xf numFmtId="0" fontId="6" fillId="23" borderId="0" xfId="0" quotePrefix="1" applyFont="1" applyFill="1"/>
    <xf numFmtId="0" fontId="6" fillId="0" borderId="5" xfId="0" quotePrefix="1" applyFont="1" applyFill="1" applyBorder="1"/>
    <xf numFmtId="0" fontId="6" fillId="0" borderId="5" xfId="0" applyFont="1" applyFill="1" applyBorder="1"/>
    <xf numFmtId="0" fontId="6" fillId="6" borderId="20" xfId="0" quotePrefix="1" applyFont="1" applyFill="1" applyBorder="1"/>
    <xf numFmtId="0" fontId="6" fillId="6" borderId="9" xfId="0" quotePrefix="1" applyFont="1" applyFill="1" applyBorder="1"/>
    <xf numFmtId="0" fontId="29" fillId="21" borderId="44" xfId="4" quotePrefix="1" applyNumberFormat="1"/>
    <xf numFmtId="0" fontId="29" fillId="21" borderId="44" xfId="4" applyNumberFormat="1"/>
    <xf numFmtId="0" fontId="29" fillId="21" borderId="44" xfId="4"/>
    <xf numFmtId="0" fontId="31" fillId="0" borderId="13" xfId="0" quotePrefix="1" applyFont="1" applyFill="1" applyBorder="1"/>
    <xf numFmtId="0" fontId="31" fillId="0" borderId="13" xfId="0" quotePrefix="1" applyNumberFormat="1" applyFont="1" applyFill="1" applyBorder="1"/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32" fillId="4" borderId="0" xfId="0" applyFont="1" applyFill="1"/>
    <xf numFmtId="0" fontId="6" fillId="23" borderId="0" xfId="0" applyFont="1" applyFill="1" applyAlignment="1">
      <alignment horizontal="center"/>
    </xf>
    <xf numFmtId="0" fontId="6" fillId="23" borderId="0" xfId="0" quotePrefix="1" applyFont="1" applyFill="1" applyAlignment="1">
      <alignment horizontal="center"/>
    </xf>
    <xf numFmtId="0" fontId="6" fillId="23" borderId="0" xfId="0" applyFont="1" applyFill="1" applyAlignment="1">
      <alignment horizontal="right"/>
    </xf>
    <xf numFmtId="0" fontId="0" fillId="26" borderId="13" xfId="0" applyFill="1" applyBorder="1"/>
    <xf numFmtId="0" fontId="0" fillId="26" borderId="13" xfId="0" applyFill="1" applyBorder="1" applyAlignment="1">
      <alignment horizontal="center"/>
    </xf>
    <xf numFmtId="3" fontId="0" fillId="26" borderId="13" xfId="0" applyNumberFormat="1" applyFill="1" applyBorder="1" applyAlignment="1">
      <alignment horizontal="left"/>
    </xf>
    <xf numFmtId="0" fontId="0" fillId="26" borderId="45" xfId="0" applyFill="1" applyBorder="1" applyAlignment="1">
      <alignment horizontal="center"/>
    </xf>
    <xf numFmtId="0" fontId="0" fillId="27" borderId="0" xfId="0" applyFill="1" applyBorder="1"/>
    <xf numFmtId="0" fontId="0" fillId="27" borderId="0" xfId="0" applyFill="1" applyBorder="1" applyAlignment="1">
      <alignment horizontal="center" vertical="center"/>
    </xf>
    <xf numFmtId="0" fontId="0" fillId="27" borderId="0" xfId="0" applyFill="1" applyBorder="1" applyAlignment="1">
      <alignment horizontal="center"/>
    </xf>
    <xf numFmtId="3" fontId="3" fillId="27" borderId="0" xfId="0" applyNumberFormat="1" applyFont="1" applyFill="1" applyBorder="1" applyAlignment="1">
      <alignment horizontal="right"/>
    </xf>
    <xf numFmtId="3" fontId="0" fillId="27" borderId="0" xfId="0" applyNumberFormat="1" applyFill="1" applyBorder="1"/>
    <xf numFmtId="3" fontId="2" fillId="27" borderId="0" xfId="0" applyNumberFormat="1" applyFont="1" applyFill="1" applyBorder="1" applyAlignment="1">
      <alignment horizontal="center"/>
    </xf>
    <xf numFmtId="3" fontId="0" fillId="27" borderId="0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27" borderId="2" xfId="0" applyFill="1" applyBorder="1" applyAlignment="1">
      <alignment horizontal="center" vertical="center"/>
    </xf>
    <xf numFmtId="164" fontId="0" fillId="27" borderId="2" xfId="0" applyNumberFormat="1" applyFill="1" applyBorder="1" applyAlignment="1">
      <alignment horizontal="center" vertical="center"/>
    </xf>
    <xf numFmtId="0" fontId="0" fillId="27" borderId="2" xfId="0" applyFill="1" applyBorder="1" applyAlignment="1">
      <alignment horizontal="center"/>
    </xf>
    <xf numFmtId="3" fontId="0" fillId="27" borderId="3" xfId="0" applyNumberFormat="1" applyFill="1" applyBorder="1"/>
    <xf numFmtId="3" fontId="0" fillId="27" borderId="46" xfId="1" applyNumberFormat="1" applyFont="1" applyFill="1" applyBorder="1" applyAlignment="1">
      <alignment horizontal="center"/>
    </xf>
    <xf numFmtId="0" fontId="29" fillId="6" borderId="17" xfId="4" applyFill="1" applyBorder="1" applyAlignment="1">
      <alignment horizontal="center"/>
    </xf>
    <xf numFmtId="3" fontId="29" fillId="6" borderId="17" xfId="4" applyNumberFormat="1" applyFill="1" applyBorder="1" applyAlignment="1">
      <alignment horizontal="center"/>
    </xf>
    <xf numFmtId="3" fontId="29" fillId="6" borderId="17" xfId="4" applyNumberFormat="1" applyFill="1" applyBorder="1" applyAlignment="1">
      <alignment horizontal="center" vertical="center"/>
    </xf>
    <xf numFmtId="3" fontId="33" fillId="6" borderId="17" xfId="4" applyNumberFormat="1" applyFont="1" applyFill="1" applyBorder="1" applyAlignment="1">
      <alignment horizontal="left"/>
    </xf>
    <xf numFmtId="3" fontId="29" fillId="6" borderId="17" xfId="4" quotePrefix="1" applyNumberFormat="1" applyFill="1" applyBorder="1" applyAlignment="1">
      <alignment horizontal="center"/>
    </xf>
    <xf numFmtId="0" fontId="0" fillId="4" borderId="0" xfId="0" quotePrefix="1" applyFill="1"/>
    <xf numFmtId="1" fontId="0" fillId="2" borderId="0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7" borderId="0" xfId="0" applyFill="1" applyBorder="1" applyAlignment="1">
      <alignment horizontal="right" vertical="center"/>
    </xf>
    <xf numFmtId="164" fontId="0" fillId="27" borderId="0" xfId="0" applyNumberFormat="1" applyFill="1" applyBorder="1" applyAlignment="1">
      <alignment horizontal="right" vertical="center"/>
    </xf>
    <xf numFmtId="0" fontId="0" fillId="2" borderId="8" xfId="0" applyFill="1" applyBorder="1" applyAlignment="1" applyProtection="1">
      <alignment horizontal="right" vertical="center"/>
    </xf>
    <xf numFmtId="164" fontId="0" fillId="2" borderId="0" xfId="0" applyNumberFormat="1" applyFill="1" applyBorder="1" applyAlignment="1" applyProtection="1">
      <alignment horizontal="right" vertical="center"/>
    </xf>
    <xf numFmtId="164" fontId="0" fillId="2" borderId="6" xfId="0" applyNumberFormat="1" applyFill="1" applyBorder="1" applyAlignment="1" applyProtection="1">
      <alignment horizontal="right" vertical="center"/>
    </xf>
    <xf numFmtId="0" fontId="0" fillId="7" borderId="10" xfId="0" applyFill="1" applyBorder="1" applyAlignment="1">
      <alignment horizontal="center" vertical="center"/>
    </xf>
    <xf numFmtId="0" fontId="12" fillId="7" borderId="0" xfId="0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36" fillId="0" borderId="0" xfId="0" applyFont="1"/>
    <xf numFmtId="0" fontId="36" fillId="0" borderId="12" xfId="0" applyFont="1" applyBorder="1"/>
    <xf numFmtId="0" fontId="36" fillId="0" borderId="0" xfId="0" applyFont="1" applyAlignment="1">
      <alignment horizontal="center"/>
    </xf>
    <xf numFmtId="0" fontId="11" fillId="0" borderId="0" xfId="0" quotePrefix="1" applyFont="1" applyAlignment="1">
      <alignment horizontal="center" wrapText="1"/>
    </xf>
    <xf numFmtId="0" fontId="11" fillId="0" borderId="0" xfId="0" quotePrefix="1" applyFont="1" applyAlignment="1">
      <alignment vertical="center"/>
    </xf>
    <xf numFmtId="0" fontId="0" fillId="0" borderId="12" xfId="0" applyBorder="1"/>
    <xf numFmtId="0" fontId="37" fillId="0" borderId="0" xfId="0" quotePrefix="1" applyFont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1" fillId="0" borderId="0" xfId="0" quotePrefix="1" applyFont="1"/>
    <xf numFmtId="0" fontId="38" fillId="29" borderId="50" xfId="6" applyFont="1" applyFill="1" applyBorder="1" applyAlignment="1" applyProtection="1">
      <alignment horizontal="center"/>
      <protection locked="0"/>
    </xf>
    <xf numFmtId="0" fontId="38" fillId="29" borderId="51" xfId="6" applyFont="1" applyFill="1" applyBorder="1" applyAlignment="1" applyProtection="1">
      <alignment horizontal="center"/>
      <protection locked="0"/>
    </xf>
    <xf numFmtId="0" fontId="38" fillId="29" borderId="52" xfId="6" applyFont="1" applyFill="1" applyBorder="1" applyAlignment="1" applyProtection="1">
      <alignment horizontal="center"/>
      <protection locked="0"/>
    </xf>
    <xf numFmtId="0" fontId="9" fillId="0" borderId="0" xfId="0" applyFont="1"/>
    <xf numFmtId="0" fontId="0" fillId="30" borderId="9" xfId="0" applyFill="1" applyBorder="1"/>
    <xf numFmtId="0" fontId="0" fillId="0" borderId="0" xfId="0" quotePrefix="1" applyAlignment="1">
      <alignment horizontal="left"/>
    </xf>
    <xf numFmtId="0" fontId="0" fillId="30" borderId="16" xfId="0" applyFill="1" applyBorder="1"/>
    <xf numFmtId="0" fontId="0" fillId="0" borderId="53" xfId="0" applyBorder="1"/>
    <xf numFmtId="0" fontId="0" fillId="0" borderId="54" xfId="0" applyBorder="1"/>
    <xf numFmtId="0" fontId="0" fillId="0" borderId="0" xfId="0" quotePrefix="1"/>
    <xf numFmtId="0" fontId="37" fillId="0" borderId="0" xfId="0" applyFont="1"/>
    <xf numFmtId="0" fontId="0" fillId="0" borderId="55" xfId="0" applyBorder="1"/>
    <xf numFmtId="0" fontId="0" fillId="0" borderId="3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quotePrefix="1" applyAlignment="1">
      <alignment vertical="center"/>
    </xf>
    <xf numFmtId="0" fontId="0" fillId="0" borderId="54" xfId="0" quotePrefix="1" applyBorder="1"/>
    <xf numFmtId="0" fontId="0" fillId="0" borderId="0" xfId="0" applyAlignment="1">
      <alignment horizontal="left" vertical="top" wrapText="1"/>
    </xf>
    <xf numFmtId="0" fontId="0" fillId="0" borderId="3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0" xfId="0" applyProtection="1">
      <protection locked="0"/>
    </xf>
    <xf numFmtId="0" fontId="11" fillId="0" borderId="0" xfId="0" quotePrefix="1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textRotation="45"/>
      <protection locked="0"/>
    </xf>
    <xf numFmtId="0" fontId="0" fillId="0" borderId="58" xfId="0" applyBorder="1" applyProtection="1"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31" borderId="9" xfId="0" applyFill="1" applyBorder="1" applyProtection="1">
      <protection locked="0"/>
    </xf>
    <xf numFmtId="0" fontId="0" fillId="31" borderId="16" xfId="0" applyFill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4" xfId="0" quotePrefix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9" xfId="0" applyBorder="1" applyProtection="1">
      <protection locked="0"/>
    </xf>
    <xf numFmtId="0" fontId="0" fillId="6" borderId="0" xfId="0" applyFill="1" applyProtection="1">
      <protection locked="0"/>
    </xf>
    <xf numFmtId="3" fontId="0" fillId="6" borderId="0" xfId="0" applyNumberFormat="1" applyFill="1" applyProtection="1">
      <protection locked="0"/>
    </xf>
    <xf numFmtId="3" fontId="0" fillId="6" borderId="12" xfId="0" applyNumberFormat="1" applyFill="1" applyBorder="1" applyAlignment="1">
      <alignment horizontal="left"/>
    </xf>
    <xf numFmtId="3" fontId="0" fillId="6" borderId="0" xfId="0" applyNumberFormat="1" applyFill="1" applyAlignment="1">
      <alignment horizontal="left"/>
    </xf>
    <xf numFmtId="3" fontId="0" fillId="6" borderId="0" xfId="0" applyNumberFormat="1" applyFill="1" applyAlignment="1" applyProtection="1">
      <alignment horizontal="left"/>
      <protection locked="0"/>
    </xf>
    <xf numFmtId="0" fontId="0" fillId="6" borderId="6" xfId="0" quotePrefix="1" applyFill="1" applyBorder="1" applyProtection="1">
      <protection locked="0"/>
    </xf>
    <xf numFmtId="3" fontId="0" fillId="6" borderId="12" xfId="0" applyNumberFormat="1" applyFill="1" applyBorder="1"/>
    <xf numFmtId="3" fontId="0" fillId="6" borderId="0" xfId="0" applyNumberFormat="1" applyFill="1"/>
    <xf numFmtId="0" fontId="0" fillId="6" borderId="28" xfId="0" applyFill="1" applyBorder="1" applyProtection="1">
      <protection locked="0"/>
    </xf>
    <xf numFmtId="167" fontId="0" fillId="6" borderId="60" xfId="0" applyNumberFormat="1" applyFill="1" applyBorder="1" applyProtection="1">
      <protection locked="0"/>
    </xf>
    <xf numFmtId="0" fontId="0" fillId="6" borderId="0" xfId="0" applyFill="1"/>
    <xf numFmtId="3" fontId="0" fillId="6" borderId="61" xfId="0" quotePrefix="1" applyNumberFormat="1" applyFill="1" applyBorder="1"/>
    <xf numFmtId="3" fontId="0" fillId="6" borderId="0" xfId="0" quotePrefix="1" applyNumberFormat="1" applyFill="1" applyProtection="1">
      <protection locked="0"/>
    </xf>
    <xf numFmtId="0" fontId="0" fillId="6" borderId="11" xfId="0" applyFill="1" applyBorder="1" applyAlignment="1" applyProtection="1">
      <alignment vertical="top"/>
      <protection locked="0"/>
    </xf>
    <xf numFmtId="167" fontId="0" fillId="6" borderId="62" xfId="0" applyNumberFormat="1" applyFill="1" applyBorder="1" applyProtection="1">
      <protection locked="0"/>
    </xf>
    <xf numFmtId="3" fontId="39" fillId="32" borderId="33" xfId="0" applyNumberFormat="1" applyFont="1" applyFill="1" applyBorder="1" applyAlignment="1" applyProtection="1">
      <alignment horizontal="left"/>
      <protection locked="0"/>
    </xf>
    <xf numFmtId="3" fontId="39" fillId="32" borderId="33" xfId="0" applyNumberFormat="1" applyFont="1" applyFill="1" applyBorder="1" applyAlignment="1">
      <alignment horizontal="left"/>
    </xf>
    <xf numFmtId="0" fontId="39" fillId="32" borderId="63" xfId="0" applyFont="1" applyFill="1" applyBorder="1" applyAlignment="1" applyProtection="1">
      <alignment horizontal="left"/>
      <protection locked="0"/>
    </xf>
    <xf numFmtId="3" fontId="40" fillId="33" borderId="5" xfId="0" applyNumberFormat="1" applyFont="1" applyFill="1" applyBorder="1"/>
    <xf numFmtId="0" fontId="40" fillId="33" borderId="5" xfId="0" applyFont="1" applyFill="1" applyBorder="1" applyProtection="1">
      <protection locked="0"/>
    </xf>
    <xf numFmtId="9" fontId="40" fillId="33" borderId="5" xfId="0" applyNumberFormat="1" applyFont="1" applyFill="1" applyBorder="1" applyProtection="1">
      <protection locked="0"/>
    </xf>
    <xf numFmtId="167" fontId="40" fillId="33" borderId="5" xfId="0" applyNumberFormat="1" applyFont="1" applyFill="1" applyBorder="1" applyProtection="1">
      <protection locked="0"/>
    </xf>
    <xf numFmtId="3" fontId="0" fillId="6" borderId="13" xfId="0" applyNumberFormat="1" applyFill="1" applyBorder="1" applyProtection="1">
      <protection locked="0"/>
    </xf>
    <xf numFmtId="3" fontId="41" fillId="6" borderId="13" xfId="0" applyNumberFormat="1" applyFont="1" applyFill="1" applyBorder="1"/>
    <xf numFmtId="3" fontId="41" fillId="6" borderId="13" xfId="0" quotePrefix="1" applyNumberFormat="1" applyFont="1" applyFill="1" applyBorder="1"/>
    <xf numFmtId="3" fontId="0" fillId="6" borderId="13" xfId="0" quotePrefix="1" applyNumberFormat="1" applyFill="1" applyBorder="1" applyProtection="1">
      <protection locked="0"/>
    </xf>
    <xf numFmtId="3" fontId="0" fillId="6" borderId="14" xfId="0" quotePrefix="1" applyNumberFormat="1" applyFill="1" applyBorder="1" applyProtection="1">
      <protection locked="0"/>
    </xf>
    <xf numFmtId="3" fontId="0" fillId="6" borderId="64" xfId="0" quotePrefix="1" applyNumberFormat="1" applyFill="1" applyBorder="1"/>
    <xf numFmtId="3" fontId="0" fillId="6" borderId="13" xfId="0" applyNumberFormat="1" applyFill="1" applyBorder="1"/>
    <xf numFmtId="0" fontId="0" fillId="6" borderId="65" xfId="0" applyFill="1" applyBorder="1" applyProtection="1">
      <protection locked="0"/>
    </xf>
    <xf numFmtId="167" fontId="0" fillId="6" borderId="65" xfId="0" quotePrefix="1" applyNumberFormat="1" applyFill="1" applyBorder="1" applyProtection="1">
      <protection locked="0"/>
    </xf>
    <xf numFmtId="9" fontId="0" fillId="6" borderId="0" xfId="5" applyFont="1" applyFill="1" applyProtection="1">
      <protection locked="0"/>
    </xf>
    <xf numFmtId="3" fontId="0" fillId="6" borderId="66" xfId="0" applyNumberFormat="1" applyFill="1" applyBorder="1"/>
    <xf numFmtId="167" fontId="0" fillId="6" borderId="65" xfId="0" applyNumberFormat="1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167" fontId="0" fillId="6" borderId="0" xfId="0" applyNumberFormat="1" applyFill="1" applyProtection="1">
      <protection locked="0"/>
    </xf>
    <xf numFmtId="3" fontId="0" fillId="6" borderId="14" xfId="0" applyNumberFormat="1" applyFill="1" applyBorder="1" applyAlignment="1" applyProtection="1">
      <alignment horizontal="center"/>
      <protection locked="0"/>
    </xf>
    <xf numFmtId="3" fontId="0" fillId="6" borderId="14" xfId="0" applyNumberFormat="1" applyFill="1" applyBorder="1" applyAlignment="1">
      <alignment horizontal="center"/>
    </xf>
    <xf numFmtId="0" fontId="0" fillId="6" borderId="14" xfId="0" applyFill="1" applyBorder="1" applyAlignment="1" applyProtection="1">
      <alignment horizontal="center"/>
      <protection locked="0"/>
    </xf>
    <xf numFmtId="3" fontId="0" fillId="6" borderId="12" xfId="0" applyNumberForma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0" borderId="0" xfId="0" applyNumberFormat="1" applyProtection="1">
      <protection locked="0"/>
    </xf>
    <xf numFmtId="9" fontId="42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35" fillId="0" borderId="0" xfId="0" applyNumberFormat="1" applyFont="1" applyAlignment="1" applyProtection="1">
      <alignment horizontal="center"/>
      <protection locked="0"/>
    </xf>
    <xf numFmtId="3" fontId="35" fillId="34" borderId="70" xfId="0" applyNumberFormat="1" applyFont="1" applyFill="1" applyBorder="1" applyProtection="1">
      <protection locked="0"/>
    </xf>
    <xf numFmtId="3" fontId="35" fillId="34" borderId="71" xfId="0" applyNumberFormat="1" applyFont="1" applyFill="1" applyBorder="1" applyProtection="1">
      <protection locked="0"/>
    </xf>
    <xf numFmtId="3" fontId="35" fillId="34" borderId="72" xfId="0" applyNumberFormat="1" applyFont="1" applyFill="1" applyBorder="1" applyProtection="1">
      <protection locked="0"/>
    </xf>
    <xf numFmtId="3" fontId="35" fillId="35" borderId="73" xfId="0" applyNumberFormat="1" applyFont="1" applyFill="1" applyBorder="1" applyProtection="1">
      <protection locked="0"/>
    </xf>
    <xf numFmtId="3" fontId="35" fillId="35" borderId="74" xfId="0" applyNumberFormat="1" applyFont="1" applyFill="1" applyBorder="1" applyProtection="1">
      <protection locked="0"/>
    </xf>
    <xf numFmtId="3" fontId="35" fillId="35" borderId="75" xfId="0" applyNumberFormat="1" applyFont="1" applyFill="1" applyBorder="1" applyProtection="1">
      <protection locked="0"/>
    </xf>
    <xf numFmtId="3" fontId="0" fillId="0" borderId="76" xfId="0" applyNumberFormat="1" applyBorder="1"/>
    <xf numFmtId="3" fontId="0" fillId="0" borderId="55" xfId="0" applyNumberFormat="1" applyBorder="1"/>
    <xf numFmtId="168" fontId="0" fillId="0" borderId="55" xfId="0" applyNumberFormat="1" applyBorder="1" applyProtection="1">
      <protection locked="0"/>
    </xf>
    <xf numFmtId="168" fontId="0" fillId="0" borderId="77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8" fontId="0" fillId="0" borderId="54" xfId="0" applyNumberFormat="1" applyBorder="1" applyProtection="1">
      <protection locked="0"/>
    </xf>
    <xf numFmtId="168" fontId="0" fillId="0" borderId="79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168" fontId="0" fillId="0" borderId="81" xfId="0" applyNumberFormat="1" applyBorder="1" applyProtection="1">
      <protection locked="0"/>
    </xf>
    <xf numFmtId="3" fontId="0" fillId="0" borderId="76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168" fontId="0" fillId="0" borderId="82" xfId="0" applyNumberFormat="1" applyBorder="1" applyProtection="1">
      <protection locked="0"/>
    </xf>
    <xf numFmtId="3" fontId="0" fillId="0" borderId="83" xfId="0" applyNumberFormat="1" applyBorder="1"/>
    <xf numFmtId="3" fontId="0" fillId="0" borderId="84" xfId="0" applyNumberFormat="1" applyBorder="1"/>
    <xf numFmtId="168" fontId="0" fillId="0" borderId="84" xfId="0" applyNumberFormat="1" applyBorder="1" applyProtection="1">
      <protection locked="0"/>
    </xf>
    <xf numFmtId="168" fontId="0" fillId="0" borderId="85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86" xfId="0" applyNumberFormat="1" applyBorder="1" applyProtection="1">
      <protection locked="0"/>
    </xf>
    <xf numFmtId="3" fontId="0" fillId="0" borderId="87" xfId="0" applyNumberFormat="1" applyBorder="1" applyProtection="1">
      <protection locked="0"/>
    </xf>
    <xf numFmtId="3" fontId="0" fillId="0" borderId="88" xfId="0" applyNumberFormat="1" applyBorder="1" applyProtection="1">
      <protection locked="0"/>
    </xf>
    <xf numFmtId="168" fontId="0" fillId="0" borderId="87" xfId="0" applyNumberFormat="1" applyBorder="1" applyProtection="1">
      <protection locked="0"/>
    </xf>
    <xf numFmtId="168" fontId="0" fillId="0" borderId="89" xfId="0" applyNumberFormat="1" applyBorder="1" applyProtection="1">
      <protection locked="0"/>
    </xf>
    <xf numFmtId="3" fontId="35" fillId="36" borderId="67" xfId="0" applyNumberFormat="1" applyFont="1" applyFill="1" applyBorder="1" applyProtection="1">
      <protection locked="0"/>
    </xf>
    <xf numFmtId="3" fontId="35" fillId="36" borderId="68" xfId="0" applyNumberFormat="1" applyFont="1" applyFill="1" applyBorder="1" applyProtection="1">
      <protection locked="0"/>
    </xf>
    <xf numFmtId="3" fontId="35" fillId="36" borderId="69" xfId="0" applyNumberFormat="1" applyFont="1" applyFill="1" applyBorder="1" applyAlignment="1" applyProtection="1">
      <alignment horizontal="center"/>
      <protection locked="0"/>
    </xf>
    <xf numFmtId="3" fontId="35" fillId="36" borderId="60" xfId="0" applyNumberFormat="1" applyFont="1" applyFill="1" applyBorder="1" applyAlignment="1" applyProtection="1">
      <alignment horizontal="center"/>
      <protection locked="0"/>
    </xf>
  </cellXfs>
  <cellStyles count="7">
    <cellStyle name="Calculation" xfId="4" builtinId="22"/>
    <cellStyle name="Comma" xfId="1" builtinId="3"/>
    <cellStyle name="Currency" xfId="2" builtinId="4"/>
    <cellStyle name="Hyperlink" xfId="3" builtinId="8"/>
    <cellStyle name="Input" xfId="6" builtinId="20"/>
    <cellStyle name="Normal" xfId="0" builtinId="0"/>
    <cellStyle name="Percent" xfId="5" builtinId="5"/>
  </cellStyles>
  <dxfs count="112">
    <dxf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i val="0"/>
        <color rgb="FFC00000"/>
      </font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7" tint="0.59996337778862885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b/>
        <i val="0"/>
        <color rgb="FFC00000"/>
      </font>
      <fill>
        <patternFill>
          <bgColor theme="7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134134"/>
      </font>
      <fill>
        <patternFill>
          <bgColor theme="5" tint="0.79998168889431442"/>
        </patternFill>
      </fill>
      <border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b/>
        <i val="0"/>
        <color theme="4" tint="-0.499984740745262"/>
      </font>
      <fill>
        <patternFill>
          <bgColor theme="5" tint="0.39994506668294322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b/>
        <i val="0"/>
        <color rgb="FFC00000"/>
      </font>
      <fill>
        <patternFill patternType="solid">
          <fgColor auto="1"/>
          <bgColor rgb="FFF9FDFC"/>
        </patternFill>
      </fill>
      <border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7" tint="0.39994506668294322"/>
        </patternFill>
      </fill>
    </dxf>
    <dxf>
      <font>
        <b/>
        <i val="0"/>
        <color rgb="FFC00000"/>
      </font>
      <fill>
        <patternFill patternType="solid">
          <fgColor auto="1"/>
          <bgColor rgb="FFF9FDFC"/>
        </patternFill>
      </fill>
      <border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ill>
        <patternFill>
          <bgColor theme="9" tint="0.39994506668294322"/>
        </patternFill>
      </fill>
    </dxf>
    <dxf>
      <font>
        <b/>
        <i val="0"/>
        <color rgb="FFC00000"/>
      </font>
      <fill>
        <patternFill patternType="solid">
          <fgColor auto="1"/>
          <bgColor rgb="FFF9FDFC"/>
        </patternFill>
      </fill>
      <border>
        <top style="thin">
          <color theme="9" tint="-0.499984740745262"/>
        </top>
        <bottom style="thin">
          <color theme="9" tint="-0.499984740745262"/>
        </bottom>
      </border>
    </dxf>
    <dxf>
      <font>
        <color theme="7" tint="0.79998168889431442"/>
      </font>
    </dxf>
    <dxf>
      <fill>
        <patternFill>
          <bgColor theme="5" tint="0.59996337778862885"/>
        </patternFill>
      </fill>
    </dxf>
    <dxf>
      <font>
        <b/>
        <i val="0"/>
        <color rgb="FF821B09"/>
      </font>
      <fill>
        <patternFill>
          <bgColor rgb="FFFFFF00"/>
        </patternFill>
      </fill>
      <border>
        <left style="thin">
          <color rgb="FF9F0D09"/>
        </left>
        <right style="thin">
          <color rgb="FF9F0D09"/>
        </right>
        <top style="thin">
          <color rgb="FF9F0D09"/>
        </top>
        <bottom style="thin">
          <color rgb="FF9F0D09"/>
        </bottom>
        <vertical/>
        <horizontal/>
      </border>
    </dxf>
    <dxf>
      <fill>
        <patternFill>
          <bgColor theme="5" tint="0.59996337778862885"/>
        </patternFill>
      </fill>
    </dxf>
    <dxf>
      <font>
        <b/>
        <i val="0"/>
        <color theme="9" tint="-0.499984740745262"/>
      </font>
      <fill>
        <patternFill patternType="solid">
          <fgColor auto="1"/>
          <bgColor rgb="FFFFFF00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7" tint="0.79998168889431442"/>
      </font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7" tint="0.79998168889431442"/>
      </font>
    </dxf>
    <dxf>
      <font>
        <color theme="7" tint="0.79998168889431442"/>
      </font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7" tint="0.79998168889431442"/>
      </font>
    </dxf>
    <dxf>
      <font>
        <color rgb="FF9C0006"/>
      </font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7" tint="0.79998168889431442"/>
      </font>
    </dxf>
    <dxf>
      <font>
        <color theme="7" tint="0.79998168889431442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FFE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rgb="FFC00000"/>
      </font>
      <fill>
        <patternFill>
          <bgColor rgb="FFFFFFE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1" tint="4.9989318521683403E-2"/>
      </font>
      <fill>
        <patternFill patternType="solid">
          <fgColor auto="1"/>
          <bgColor theme="2" tint="-9.9948118533890809E-2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</dxf>
    <dxf>
      <border>
        <left style="thin">
          <color theme="1" tint="4.9989318521683403E-2"/>
        </left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bottom style="thin">
          <color theme="0" tint="-0.24994659260841701"/>
        </bottom>
        <vertical/>
        <horizontal/>
      </border>
    </dxf>
    <dxf>
      <font>
        <b/>
        <i val="0"/>
        <color theme="1"/>
      </font>
      <fill>
        <patternFill patternType="solid">
          <fgColor auto="1"/>
          <bgColor theme="9" tint="0.39994506668294322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/>
        <i val="0"/>
        <color theme="9" tint="-0.24994659260841701"/>
      </font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D9F6FF"/>
        </patternFill>
      </fill>
    </dxf>
    <dxf>
      <font>
        <color theme="7" tint="0.79998168889431442"/>
      </font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 tint="-0.499984740745262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rgb="FFD0FAFE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theme="0" tint="-4.9989318521683403E-2"/>
      </font>
    </dxf>
    <dxf>
      <font>
        <color rgb="FFBFF7F0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theme="0" tint="-4.9989318521683403E-2"/>
      </font>
    </dxf>
    <dxf>
      <font>
        <color rgb="FFBFF7F0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theme="0" tint="-4.9989318521683403E-2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theme="0" tint="-4.9989318521683403E-2"/>
      </font>
    </dxf>
    <dxf>
      <font>
        <color rgb="FFBFF7F0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color theme="0" tint="-4.9989318521683403E-2"/>
      </font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</dxfs>
  <tableStyles count="0" defaultTableStyle="TableStyleMedium2" defaultPivotStyle="PivotStyleLight16"/>
  <colors>
    <mruColors>
      <color rgb="FFFFFFE5"/>
      <color rgb="FFFFFFCC"/>
      <color rgb="FF352844"/>
      <color rgb="FFDED2F6"/>
      <color rgb="FFFBF3F3"/>
      <color rgb="FFD57BFD"/>
      <color rgb="FFEDC8FE"/>
      <color rgb="FFE1F7EA"/>
      <color rgb="FF295533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82577271124687E-2"/>
          <c:y val="0.22166982323232326"/>
          <c:w val="0.4541355721393035"/>
          <c:h val="0.691524621212121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3D-4C41-A31A-2293F83BC35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3D-4C41-A31A-2293F83BC35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Totals!$C$6:$D$6</c:f>
              <c:strCache>
                <c:ptCount val="2"/>
                <c:pt idx="0">
                  <c:v>Balance</c:v>
                </c:pt>
                <c:pt idx="1">
                  <c:v>Reconciled</c:v>
                </c:pt>
              </c:strCache>
            </c:strRef>
          </c:cat>
          <c:val>
            <c:numRef>
              <c:f>Totals!$C$7:$D$7</c:f>
              <c:numCache>
                <c:formatCode>#,##0</c:formatCode>
                <c:ptCount val="2"/>
                <c:pt idx="0">
                  <c:v>4845</c:v>
                </c:pt>
                <c:pt idx="1">
                  <c:v>5120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2-4D43-84B7-D5A0F271528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8648293963255"/>
          <c:y val="0.15782407407407409"/>
          <c:w val="0.858557961504811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Project'!$G$1:$G$3</c:f>
              <c:strCache>
                <c:ptCount val="3"/>
                <c:pt idx="0">
                  <c:v>Max fee</c:v>
                </c:pt>
                <c:pt idx="1">
                  <c:v>Min Fee</c:v>
                </c:pt>
                <c:pt idx="2">
                  <c:v>Average Fee</c:v>
                </c:pt>
              </c:strCache>
            </c:strRef>
          </c:cat>
          <c:val>
            <c:numRef>
              <c:f>'4th Project'!$H$1:$H$3</c:f>
              <c:numCache>
                <c:formatCode>#,##0.00</c:formatCode>
                <c:ptCount val="3"/>
                <c:pt idx="0">
                  <c:v>498</c:v>
                </c:pt>
                <c:pt idx="1">
                  <c:v>125</c:v>
                </c:pt>
                <c:pt idx="2">
                  <c:v>242.7903225806451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9-4C88-A06C-DD6C965E9B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43426640"/>
        <c:axId val="943430248"/>
      </c:barChart>
      <c:catAx>
        <c:axId val="94342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430248"/>
        <c:crosses val="autoZero"/>
        <c:auto val="1"/>
        <c:lblAlgn val="ctr"/>
        <c:lblOffset val="100"/>
        <c:noMultiLvlLbl val="0"/>
      </c:catAx>
      <c:valAx>
        <c:axId val="9434302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94342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D9-4BC2-AF0E-E3113301F47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D9-4BC2-AF0E-E3113301F47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D9-4BC2-AF0E-E3113301F4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'4th Project'!$I$1:$I$3</c:f>
              <c:strCache>
                <c:ptCount val="3"/>
                <c:pt idx="0">
                  <c:v>Irvine</c:v>
                </c:pt>
                <c:pt idx="1">
                  <c:v>San Jose</c:v>
                </c:pt>
                <c:pt idx="2">
                  <c:v>Hollywood</c:v>
                </c:pt>
              </c:strCache>
            </c:strRef>
          </c:cat>
          <c:val>
            <c:numRef>
              <c:f>'4th Project'!$J$1:$J$3</c:f>
              <c:numCache>
                <c:formatCode>#,##0</c:formatCode>
                <c:ptCount val="3"/>
                <c:pt idx="0">
                  <c:v>498</c:v>
                </c:pt>
                <c:pt idx="1">
                  <c:v>398</c:v>
                </c:pt>
                <c:pt idx="2">
                  <c:v>594.79999999999995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1-44AC-83B4-4A03585CD52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 Week Report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2222222222222223E-2"/>
          <c:y val="0.19432888597258677"/>
          <c:w val="0.93888888888888888"/>
          <c:h val="0.69827172645086033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Project'!$F$1:$J$1</c:f>
              <c:strCache>
                <c:ptCount val="5"/>
                <c:pt idx="0">
                  <c:v>5 weeks ago</c:v>
                </c:pt>
                <c:pt idx="1">
                  <c:v>4 weeks ago</c:v>
                </c:pt>
                <c:pt idx="2">
                  <c:v>3 weeks ago</c:v>
                </c:pt>
                <c:pt idx="3">
                  <c:v>2 weeks ago</c:v>
                </c:pt>
                <c:pt idx="4">
                  <c:v>last week</c:v>
                </c:pt>
              </c:strCache>
            </c:strRef>
          </c:cat>
          <c:val>
            <c:numRef>
              <c:f>'5th Project'!$F$2:$J$2</c:f>
              <c:numCache>
                <c:formatCode>General</c:formatCode>
                <c:ptCount val="5"/>
                <c:pt idx="0">
                  <c:v>542</c:v>
                </c:pt>
                <c:pt idx="1">
                  <c:v>94</c:v>
                </c:pt>
                <c:pt idx="2">
                  <c:v>666</c:v>
                </c:pt>
                <c:pt idx="3">
                  <c:v>387</c:v>
                </c:pt>
                <c:pt idx="4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4-4B39-8E3F-C0CB22846A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2073288"/>
        <c:axId val="792072632"/>
      </c:lineChart>
      <c:catAx>
        <c:axId val="79207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072632"/>
        <c:crosses val="autoZero"/>
        <c:auto val="1"/>
        <c:lblAlgn val="ctr"/>
        <c:lblOffset val="100"/>
        <c:noMultiLvlLbl val="0"/>
      </c:catAx>
      <c:valAx>
        <c:axId val="7920726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2073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CD-47D8-ADD5-808D7F4C4C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CD-47D8-ADD5-808D7F4C4C9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CD-47D8-ADD5-808D7F4C4C9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CD-47D8-ADD5-808D7F4C4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'6th project w subT'!$L$1:$O$1</c:f>
              <c:strCache>
                <c:ptCount val="4"/>
                <c:pt idx="0">
                  <c:v>NE</c:v>
                </c:pt>
                <c:pt idx="1">
                  <c:v>SW</c:v>
                </c:pt>
                <c:pt idx="2">
                  <c:v>Central</c:v>
                </c:pt>
                <c:pt idx="3">
                  <c:v>Mt</c:v>
                </c:pt>
              </c:strCache>
            </c:strRef>
          </c:cat>
          <c:val>
            <c:numRef>
              <c:f>'6th project w subT'!$L$2:$O$2</c:f>
              <c:numCache>
                <c:formatCode>#,##0</c:formatCode>
                <c:ptCount val="4"/>
                <c:pt idx="0">
                  <c:v>209</c:v>
                </c:pt>
                <c:pt idx="1">
                  <c:v>5854</c:v>
                </c:pt>
                <c:pt idx="2">
                  <c:v>677</c:v>
                </c:pt>
                <c:pt idx="3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1-41E3-863A-999BD3AD2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28863286388473"/>
          <c:y val="0.31710065975580864"/>
          <c:w val="0.19770899183920299"/>
          <c:h val="0.4295139368694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Payment Rec'd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ABE-4EEC-8F18-6240E80725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ABE-4EEC-8F18-6240E807259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'6th project w subT'!$E$1:$E$2</c:f>
              <c:strCache>
                <c:ptCount val="2"/>
                <c:pt idx="0">
                  <c:v> Member</c:v>
                </c:pt>
                <c:pt idx="1">
                  <c:v>Non-mem</c:v>
                </c:pt>
              </c:strCache>
            </c:strRef>
          </c:cat>
          <c:val>
            <c:numRef>
              <c:f>'6th project w subT'!$F$1:$F$2</c:f>
              <c:numCache>
                <c:formatCode>_([$$-409]* #,##0.00_);_([$$-409]* \(#,##0.00\);_([$$-409]* "-"??_);_(@_)</c:formatCode>
                <c:ptCount val="2"/>
                <c:pt idx="0">
                  <c:v>800</c:v>
                </c:pt>
                <c:pt idx="1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EC5-A505-E25861650F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 Week Report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56244616709733E-2"/>
          <c:y val="0.23377226770376558"/>
          <c:w val="0.92420327304048233"/>
          <c:h val="0.61886937370234085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sq">
                <a:solidFill>
                  <a:srgbClr val="C00000"/>
                </a:solidFill>
                <a:tailEnd type="triangle"/>
              </a:ln>
              <a:effectLst/>
            </c:spPr>
            <c:trendlineType val="linear"/>
            <c:dispRSqr val="0"/>
            <c:dispEq val="0"/>
          </c:trendline>
          <c:cat>
            <c:strRef>
              <c:f>Totals!$G$6:$K$6</c:f>
              <c:strCache>
                <c:ptCount val="5"/>
                <c:pt idx="0">
                  <c:v>5 weeks ago</c:v>
                </c:pt>
                <c:pt idx="1">
                  <c:v>4 weeks ago</c:v>
                </c:pt>
                <c:pt idx="2">
                  <c:v>3 weeks ago</c:v>
                </c:pt>
                <c:pt idx="3">
                  <c:v>2 weeks ago</c:v>
                </c:pt>
                <c:pt idx="4">
                  <c:v>last week</c:v>
                </c:pt>
              </c:strCache>
            </c:strRef>
          </c:cat>
          <c:val>
            <c:numRef>
              <c:f>Totals!$G$7:$K$7</c:f>
              <c:numCache>
                <c:formatCode>#,##0</c:formatCode>
                <c:ptCount val="5"/>
                <c:pt idx="0">
                  <c:v>542</c:v>
                </c:pt>
                <c:pt idx="1">
                  <c:v>94</c:v>
                </c:pt>
                <c:pt idx="2">
                  <c:v>666</c:v>
                </c:pt>
                <c:pt idx="3">
                  <c:v>387</c:v>
                </c:pt>
                <c:pt idx="4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B-4F1C-AE68-FA67F80508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85901208"/>
        <c:axId val="885903504"/>
      </c:lineChart>
      <c:catAx>
        <c:axId val="88590120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903504"/>
        <c:crosses val="autoZero"/>
        <c:auto val="1"/>
        <c:lblAlgn val="ctr"/>
        <c:lblOffset val="100"/>
        <c:noMultiLvlLbl val="0"/>
      </c:catAx>
      <c:valAx>
        <c:axId val="8859035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88590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48239835779285E-2"/>
          <c:y val="9.4674615027172365E-2"/>
          <c:w val="0.5382615888967186"/>
          <c:h val="0.81854032119791964"/>
        </c:manualLayout>
      </c:layout>
      <c:pieChart>
        <c:varyColors val="1"/>
        <c:ser>
          <c:idx val="0"/>
          <c:order val="0"/>
          <c:tx>
            <c:strRef>
              <c:f>Totals!$Q$5</c:f>
              <c:strCache>
                <c:ptCount val="1"/>
                <c:pt idx="0">
                  <c:v>Sum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46-455E-A9F7-29926736B4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46-455E-A9F7-29926736B4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46-455E-A9F7-29926736B49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Totals!$P$6:$P$8</c:f>
              <c:strCache>
                <c:ptCount val="3"/>
                <c:pt idx="0">
                  <c:v>North Park</c:v>
                </c:pt>
                <c:pt idx="1">
                  <c:v>South Park</c:v>
                </c:pt>
                <c:pt idx="2">
                  <c:v>East Park</c:v>
                </c:pt>
              </c:strCache>
            </c:strRef>
          </c:cat>
          <c:val>
            <c:numRef>
              <c:f>Totals!$Q$6:$Q$8</c:f>
              <c:numCache>
                <c:formatCode>#,##0</c:formatCode>
                <c:ptCount val="3"/>
                <c:pt idx="0">
                  <c:v>270</c:v>
                </c:pt>
                <c:pt idx="1">
                  <c:v>320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7-49B0-9238-0A27EB3258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066587007363377"/>
          <c:y val="0.3002943361719152"/>
          <c:w val="0.28820572525710553"/>
          <c:h val="0.423079981412962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4528081377887"/>
          <c:y val="7.8776821972397965E-2"/>
          <c:w val="0.53065463365586762"/>
          <c:h val="0.82205457699290474"/>
        </c:manualLayout>
      </c:layout>
      <c:pieChart>
        <c:varyColors val="1"/>
        <c:ser>
          <c:idx val="0"/>
          <c:order val="0"/>
          <c:tx>
            <c:strRef>
              <c:f>Totals!$W$5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6D-4ED8-B9DA-2F1482025F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6D-4ED8-B9DA-2F1482025F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6D-4ED8-B9DA-2F1482025F4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Totals!$V$6:$V$8</c:f>
              <c:strCache>
                <c:ptCount val="3"/>
                <c:pt idx="0">
                  <c:v>North Park</c:v>
                </c:pt>
                <c:pt idx="1">
                  <c:v>South Park</c:v>
                </c:pt>
                <c:pt idx="2">
                  <c:v>East Park</c:v>
                </c:pt>
              </c:strCache>
            </c:strRef>
          </c:cat>
          <c:val>
            <c:numRef>
              <c:f>Totals!$W$6:$W$8</c:f>
              <c:numCache>
                <c:formatCode>#,##0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5-479B-9D42-9AF9C77FCC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583098288087129"/>
          <c:y val="0.28072674080479826"/>
          <c:w val="0.28789206852874732"/>
          <c:h val="0.4385465183904035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 from Parks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9F-4C07-93DC-5AD85CDA39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9F-4C07-93DC-5AD85CDA39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9F-4C07-93DC-5AD85CDA39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'1st Project'!$E$2:$E$4</c:f>
              <c:strCache>
                <c:ptCount val="3"/>
                <c:pt idx="0">
                  <c:v>North Park</c:v>
                </c:pt>
                <c:pt idx="1">
                  <c:v>South Park</c:v>
                </c:pt>
                <c:pt idx="2">
                  <c:v>East Park</c:v>
                </c:pt>
              </c:strCache>
            </c:strRef>
          </c:cat>
          <c:val>
            <c:numRef>
              <c:f>'1st Project'!$F$2:$F$4</c:f>
              <c:numCache>
                <c:formatCode>General</c:formatCode>
                <c:ptCount val="3"/>
                <c:pt idx="0">
                  <c:v>270</c:v>
                </c:pt>
                <c:pt idx="1">
                  <c:v>320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C-4F45-A2F5-BCAD42CDA3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783904608363127"/>
          <c:y val="0.3301660077300464"/>
          <c:w val="0.21706582677165354"/>
          <c:h val="0.3525619688302727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 from Parks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11234876128288"/>
          <c:y val="0.22489473625923342"/>
          <c:w val="0.50721528711350106"/>
          <c:h val="0.701968836173959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81-4295-A6E1-020A3814BD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81-4295-A6E1-020A3814BD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81-4295-A6E1-020A3814BD7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'2nd project'!$E$2:$E$4</c:f>
              <c:strCache>
                <c:ptCount val="3"/>
                <c:pt idx="0">
                  <c:v>River Park</c:v>
                </c:pt>
                <c:pt idx="1">
                  <c:v>Sports Park</c:v>
                </c:pt>
                <c:pt idx="2">
                  <c:v>View Park</c:v>
                </c:pt>
              </c:strCache>
            </c:strRef>
          </c:cat>
          <c:val>
            <c:numRef>
              <c:f>'2nd project'!$F$2:$F$4</c:f>
              <c:numCache>
                <c:formatCode>General</c:formatCode>
                <c:ptCount val="3"/>
                <c:pt idx="0">
                  <c:v>415</c:v>
                </c:pt>
                <c:pt idx="1">
                  <c:v>155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81-4295-A6E1-020A3814BD7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783904608363127"/>
          <c:y val="0.3301660077300464"/>
          <c:w val="0.21706582677165354"/>
          <c:h val="0.338952124655304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chemeClr val="tx2">
                    <a:lumMod val="50000"/>
                  </a:schemeClr>
                </a:solidFill>
              </a:rPr>
              <a:t>Project Balances</a:t>
            </a:r>
          </a:p>
        </c:rich>
      </c:tx>
      <c:layout>
        <c:manualLayout>
          <c:xMode val="edge"/>
          <c:yMode val="edge"/>
          <c:x val="0.31011157050184779"/>
          <c:y val="3.516484327878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'3rd project'!$H$1:$H$3</c:f>
              <c:strCache>
                <c:ptCount val="3"/>
                <c:pt idx="0">
                  <c:v>Balance for Home:</c:v>
                </c:pt>
                <c:pt idx="1">
                  <c:v>Balance for Farm:</c:v>
                </c:pt>
                <c:pt idx="2">
                  <c:v>Balance for Com:</c:v>
                </c:pt>
              </c:strCache>
            </c:strRef>
          </c:cat>
          <c:val>
            <c:numRef>
              <c:f>'3rd project'!$I$1:$I$3</c:f>
              <c:numCache>
                <c:formatCode>General</c:formatCode>
                <c:ptCount val="3"/>
                <c:pt idx="0">
                  <c:v>618</c:v>
                </c:pt>
                <c:pt idx="1">
                  <c:v>149</c:v>
                </c:pt>
                <c:pt idx="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3C-44C4-9F7B-30D086CD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2633408"/>
        <c:axId val="622630784"/>
      </c:barChart>
      <c:catAx>
        <c:axId val="6226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30784"/>
        <c:crosses val="autoZero"/>
        <c:auto val="1"/>
        <c:lblAlgn val="ctr"/>
        <c:lblOffset val="100"/>
        <c:noMultiLvlLbl val="0"/>
      </c:catAx>
      <c:valAx>
        <c:axId val="6226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3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679284963196635E-2"/>
          <c:y val="0.25153599448122527"/>
          <c:w val="0.67343186202671035"/>
          <c:h val="0.682546355867543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39-439B-A70B-C2DC81D649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39-439B-A70B-C2DC81D649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'3rd project'!$C$27:$D$27</c:f>
              <c:strCache>
                <c:ptCount val="2"/>
                <c:pt idx="0">
                  <c:v>Expenses</c:v>
                </c:pt>
                <c:pt idx="1">
                  <c:v>Income</c:v>
                </c:pt>
              </c:strCache>
            </c:strRef>
          </c:cat>
          <c:val>
            <c:numRef>
              <c:f>'3rd project'!$C$28:$D$28</c:f>
              <c:numCache>
                <c:formatCode>#,##0</c:formatCode>
                <c:ptCount val="2"/>
                <c:pt idx="0">
                  <c:v>1312</c:v>
                </c:pt>
                <c:pt idx="1">
                  <c:v>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5-4376-8375-766225B19E8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4">
                    <a:lumMod val="50000"/>
                  </a:schemeClr>
                </a:solidFill>
              </a:rPr>
              <a:t>Number</a:t>
            </a:r>
            <a:r>
              <a:rPr lang="en-US" baseline="0">
                <a:solidFill>
                  <a:schemeClr val="accent4">
                    <a:lumMod val="50000"/>
                  </a:schemeClr>
                </a:solidFill>
              </a:rPr>
              <a:t> of Projects</a:t>
            </a:r>
            <a:endParaRPr lang="en-US">
              <a:solidFill>
                <a:schemeClr val="accent4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6583546483441162"/>
          <c:y val="4.3243140062037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352844"/>
              </a:solidFill>
            </a:ln>
            <a:effectLst/>
          </c:spPr>
          <c:invertIfNegative val="0"/>
          <c:cat>
            <c:strRef>
              <c:f>'3rd project'!$B$1:$B$3</c:f>
              <c:strCache>
                <c:ptCount val="3"/>
                <c:pt idx="0">
                  <c:v>No. of Home:</c:v>
                </c:pt>
                <c:pt idx="1">
                  <c:v>No. of Farm:</c:v>
                </c:pt>
                <c:pt idx="2">
                  <c:v>No. of Com:</c:v>
                </c:pt>
              </c:strCache>
            </c:strRef>
          </c:cat>
          <c:val>
            <c:numRef>
              <c:f>'3rd project'!$C$1:$C$3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D-4DD4-9505-4B51F06B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327320"/>
        <c:axId val="537329288"/>
      </c:barChart>
      <c:catAx>
        <c:axId val="53732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329288"/>
        <c:crosses val="autoZero"/>
        <c:auto val="1"/>
        <c:lblAlgn val="ctr"/>
        <c:lblOffset val="100"/>
        <c:noMultiLvlLbl val="0"/>
      </c:catAx>
      <c:valAx>
        <c:axId val="53732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32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4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495300</xdr:colOff>
      <xdr:row>42</xdr:row>
      <xdr:rowOff>104775</xdr:rowOff>
    </xdr:from>
    <xdr:to>
      <xdr:col>26</xdr:col>
      <xdr:colOff>342900</xdr:colOff>
      <xdr:row>58</xdr:row>
      <xdr:rowOff>164465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8391525"/>
          <a:ext cx="5943600" cy="310769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3</xdr:row>
      <xdr:rowOff>1</xdr:rowOff>
    </xdr:from>
    <xdr:to>
      <xdr:col>20</xdr:col>
      <xdr:colOff>420427</xdr:colOff>
      <xdr:row>13</xdr:row>
      <xdr:rowOff>152401</xdr:rowOff>
    </xdr:to>
    <xdr:pic>
      <xdr:nvPicPr>
        <xdr:cNvPr id="4" name="Picture 3" descr="Screen Clippi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666751"/>
          <a:ext cx="4163752" cy="2133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523875</xdr:colOff>
      <xdr:row>1</xdr:row>
      <xdr:rowOff>104774</xdr:rowOff>
    </xdr:from>
    <xdr:to>
      <xdr:col>23</xdr:col>
      <xdr:colOff>104775</xdr:colOff>
      <xdr:row>26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829925" y="295274"/>
          <a:ext cx="3848100" cy="47910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/>
            <a:t>Assignment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page with color and generally fix this page.</a:t>
          </a:r>
          <a:endParaRPr lang="en-US">
            <a:effectLst/>
          </a:endParaRPr>
        </a:p>
        <a:p>
          <a:r>
            <a:rPr lang="en-US" sz="1100"/>
            <a:t>1)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 the Date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column with date formatting</a:t>
          </a:r>
        </a:p>
        <a:p>
          <a:r>
            <a:rPr lang="en-US" sz="1100"/>
            <a:t>2)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Adjust column width where needed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Freeze panes 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Add filtering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Add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Conditional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Formatting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Make sure all negative numbers are formatted differently.</a:t>
          </a:r>
          <a:endParaRPr lang="en-US">
            <a:effectLst/>
          </a:endParaRPr>
        </a:p>
        <a:p>
          <a:r>
            <a:rPr lang="en-US" sz="1100"/>
            <a:t>6) W</a:t>
          </a:r>
          <a:r>
            <a:rPr lang="en-US" sz="1100" baseline="0"/>
            <a:t>rite formulas to sum totals.  For example, in cell L2 add the following formula 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=SUM(L5:L5000).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  additional formulas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the same positions as in the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DB 2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worksheet.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Use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Autofill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quickly make more formulas.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Use the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 Painter 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copy the style to all cells with formulas.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Add color to the worksheet tab.</a:t>
          </a: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10) Add to a Totals page.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Ask if you have questions.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</a:t>
          </a:r>
        </a:p>
        <a:p>
          <a:r>
            <a:rPr lang="en-US" sz="1100" baseline="0"/>
            <a:t>New formulas are the =Day and = MONTH formulas</a:t>
          </a:r>
        </a:p>
        <a:p>
          <a:r>
            <a:rPr lang="en-US" sz="1100" baseline="0"/>
            <a:t>These functions only show the day or month of a particular date.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7</xdr:row>
      <xdr:rowOff>47625</xdr:rowOff>
    </xdr:from>
    <xdr:to>
      <xdr:col>26</xdr:col>
      <xdr:colOff>123825</xdr:colOff>
      <xdr:row>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351EA0-11E5-4F18-9DD6-9CCF27562033}"/>
            </a:ext>
          </a:extLst>
        </xdr:cNvPr>
        <xdr:cNvSpPr txBox="1"/>
      </xdr:nvSpPr>
      <xdr:spPr>
        <a:xfrm>
          <a:off x="5162550" y="971550"/>
          <a:ext cx="349567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</a:t>
          </a:r>
          <a:r>
            <a:rPr lang="en-US" sz="1100" b="1"/>
            <a:t>Conditional Formatting </a:t>
          </a:r>
          <a:r>
            <a:rPr lang="en-US" sz="1100"/>
            <a:t>to keep 0's</a:t>
          </a:r>
          <a:r>
            <a:rPr lang="en-US" sz="1100" baseline="0"/>
            <a:t> from appearing in the I and J columns.</a:t>
          </a:r>
          <a:endParaRPr lang="en-US" sz="1100"/>
        </a:p>
      </xdr:txBody>
    </xdr:sp>
    <xdr:clientData/>
  </xdr:twoCellAnchor>
  <xdr:twoCellAnchor>
    <xdr:from>
      <xdr:col>13</xdr:col>
      <xdr:colOff>581025</xdr:colOff>
      <xdr:row>13</xdr:row>
      <xdr:rowOff>123825</xdr:rowOff>
    </xdr:from>
    <xdr:to>
      <xdr:col>18</xdr:col>
      <xdr:colOff>314325</xdr:colOff>
      <xdr:row>16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36F1A0-6A6A-43A1-B6C2-114BAE785CCB}"/>
            </a:ext>
          </a:extLst>
        </xdr:cNvPr>
        <xdr:cNvSpPr txBox="1"/>
      </xdr:nvSpPr>
      <xdr:spPr>
        <a:xfrm>
          <a:off x="1190625" y="2190750"/>
          <a:ext cx="27813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 </a:t>
          </a:r>
          <a:r>
            <a:rPr lang="en-US" sz="1100" b="1"/>
            <a:t>IF</a:t>
          </a:r>
          <a:r>
            <a:rPr lang="en-US" sz="1100" baseline="0"/>
            <a:t> formula in merged C2 - D2 and </a:t>
          </a:r>
          <a:r>
            <a:rPr lang="en-US" sz="1100" b="1" baseline="0"/>
            <a:t>nested </a:t>
          </a:r>
          <a:r>
            <a:rPr lang="en-US" sz="1100" b="1"/>
            <a:t>IF </a:t>
          </a:r>
          <a:r>
            <a:rPr lang="en-US" sz="1100"/>
            <a:t>formula in cell E1.</a:t>
          </a:r>
        </a:p>
      </xdr:txBody>
    </xdr:sp>
    <xdr:clientData/>
  </xdr:twoCellAnchor>
  <xdr:twoCellAnchor>
    <xdr:from>
      <xdr:col>13</xdr:col>
      <xdr:colOff>209550</xdr:colOff>
      <xdr:row>5</xdr:row>
      <xdr:rowOff>123824</xdr:rowOff>
    </xdr:from>
    <xdr:to>
      <xdr:col>19</xdr:col>
      <xdr:colOff>466725</xdr:colOff>
      <xdr:row>12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9948AD-7953-463A-8C36-F220A87CF618}"/>
            </a:ext>
          </a:extLst>
        </xdr:cNvPr>
        <xdr:cNvSpPr txBox="1"/>
      </xdr:nvSpPr>
      <xdr:spPr>
        <a:xfrm>
          <a:off x="819150" y="666749"/>
          <a:ext cx="391477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 </a:t>
          </a:r>
          <a:r>
            <a:rPr lang="en-US" sz="1100" b="1"/>
            <a:t>hidden formula</a:t>
          </a:r>
          <a:r>
            <a:rPr lang="en-US" sz="1100" b="1" baseline="0"/>
            <a:t> </a:t>
          </a:r>
          <a:r>
            <a:rPr lang="en-US" sz="1100"/>
            <a:t>in E2</a:t>
          </a:r>
          <a:r>
            <a:rPr lang="en-US" sz="1100" baseline="0"/>
            <a:t> .</a:t>
          </a:r>
          <a:r>
            <a:rPr lang="en-US" sz="1100"/>
            <a:t>  Conditional Formatting keeps it from appearing if the result is 0</a:t>
          </a:r>
          <a:r>
            <a:rPr lang="en-US" sz="1100" baseline="0"/>
            <a:t> by making the font the same color as the background.</a:t>
          </a:r>
          <a:endParaRPr lang="en-US" sz="1100"/>
        </a:p>
        <a:p>
          <a:endParaRPr lang="en-US" sz="1100"/>
        </a:p>
        <a:p>
          <a:r>
            <a:rPr lang="en-US" sz="1100"/>
            <a:t>Another hidden formula is</a:t>
          </a:r>
          <a:r>
            <a:rPr lang="en-US" sz="1100" baseline="0"/>
            <a:t> in C2.  The word </a:t>
          </a:r>
          <a:r>
            <a:rPr lang="en-US" sz="1100" b="1" baseline="0"/>
            <a:t>Difference:</a:t>
          </a:r>
          <a:r>
            <a:rPr lang="en-US" sz="1100" baseline="0"/>
            <a:t>  appears in C2 if E2 is not equal to 0</a:t>
          </a:r>
          <a:r>
            <a:rPr lang="en-US" sz="1100" b="1" i="1" baseline="0">
              <a:solidFill>
                <a:schemeClr val="accent2">
                  <a:lumMod val="50000"/>
                </a:schemeClr>
              </a:solidFill>
            </a:rPr>
            <a:t>.            The 'not equal' symbol is &lt;&gt;</a:t>
          </a:r>
          <a:endParaRPr lang="en-US" sz="1100" b="1" i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21</xdr:col>
      <xdr:colOff>390525</xdr:colOff>
      <xdr:row>11</xdr:row>
      <xdr:rowOff>38100</xdr:rowOff>
    </xdr:from>
    <xdr:to>
      <xdr:col>25</xdr:col>
      <xdr:colOff>190500</xdr:colOff>
      <xdr:row>14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FAFAA7B-0447-4CFD-A96C-E8EE96569343}"/>
            </a:ext>
          </a:extLst>
        </xdr:cNvPr>
        <xdr:cNvSpPr txBox="1"/>
      </xdr:nvSpPr>
      <xdr:spPr>
        <a:xfrm>
          <a:off x="5876925" y="1724025"/>
          <a:ext cx="22383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See </a:t>
          </a:r>
          <a:r>
            <a:rPr lang="en-US" sz="1100" b="1"/>
            <a:t>Conditional</a:t>
          </a:r>
          <a:r>
            <a:rPr lang="en-US" sz="1100" b="1" baseline="0"/>
            <a:t> Formatting </a:t>
          </a:r>
          <a:r>
            <a:rPr lang="en-US" sz="1100" baseline="0"/>
            <a:t>for the word 'tax', in column E.</a:t>
          </a:r>
          <a:endParaRPr lang="en-US" sz="1100"/>
        </a:p>
      </xdr:txBody>
    </xdr:sp>
    <xdr:clientData/>
  </xdr:twoCellAnchor>
  <xdr:twoCellAnchor>
    <xdr:from>
      <xdr:col>14</xdr:col>
      <xdr:colOff>28575</xdr:colOff>
      <xdr:row>18</xdr:row>
      <xdr:rowOff>19050</xdr:rowOff>
    </xdr:from>
    <xdr:to>
      <xdr:col>18</xdr:col>
      <xdr:colOff>228600</xdr:colOff>
      <xdr:row>21</xdr:row>
      <xdr:rowOff>57150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AF07C5-3676-419E-ADFC-0B0C20AC19E2}"/>
            </a:ext>
          </a:extLst>
        </xdr:cNvPr>
        <xdr:cNvSpPr txBox="1"/>
      </xdr:nvSpPr>
      <xdr:spPr>
        <a:xfrm>
          <a:off x="1247775" y="3038475"/>
          <a:ext cx="26384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Auto fill </a:t>
          </a:r>
          <a:r>
            <a:rPr lang="en-US" sz="1100"/>
            <a:t>the</a:t>
          </a:r>
          <a:r>
            <a:rPr lang="en-US" sz="1100" baseline="0"/>
            <a:t> rest of the formulas in columns I and J.</a:t>
          </a:r>
          <a:endParaRPr lang="en-US" sz="1100"/>
        </a:p>
      </xdr:txBody>
    </xdr:sp>
    <xdr:clientData/>
  </xdr:twoCellAnchor>
  <xdr:twoCellAnchor>
    <xdr:from>
      <xdr:col>14</xdr:col>
      <xdr:colOff>47625</xdr:colOff>
      <xdr:row>22</xdr:row>
      <xdr:rowOff>66674</xdr:rowOff>
    </xdr:from>
    <xdr:to>
      <xdr:col>18</xdr:col>
      <xdr:colOff>123825</xdr:colOff>
      <xdr:row>26</xdr:row>
      <xdr:rowOff>133349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950A404-C566-4BB5-BB9A-C9C057259207}"/>
            </a:ext>
          </a:extLst>
        </xdr:cNvPr>
        <xdr:cNvSpPr txBox="1"/>
      </xdr:nvSpPr>
      <xdr:spPr>
        <a:xfrm>
          <a:off x="1266825" y="3848099"/>
          <a:ext cx="25146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</a:t>
          </a:r>
          <a:r>
            <a:rPr lang="en-US" sz="1100" b="1"/>
            <a:t>F5</a:t>
          </a:r>
          <a:r>
            <a:rPr lang="en-US" sz="1100" baseline="0"/>
            <a:t> and see in the formula bar that it is checked with a number so that row will be reconciled. </a:t>
          </a:r>
          <a:endParaRPr lang="en-US" sz="1100"/>
        </a:p>
      </xdr:txBody>
    </xdr:sp>
    <xdr:clientData/>
  </xdr:twoCellAnchor>
  <xdr:twoCellAnchor>
    <xdr:from>
      <xdr:col>21</xdr:col>
      <xdr:colOff>485775</xdr:colOff>
      <xdr:row>17</xdr:row>
      <xdr:rowOff>9525</xdr:rowOff>
    </xdr:from>
    <xdr:to>
      <xdr:col>24</xdr:col>
      <xdr:colOff>533400</xdr:colOff>
      <xdr:row>21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06E3B9E-D0B1-4712-8599-4A802E1C5F5B}"/>
            </a:ext>
          </a:extLst>
        </xdr:cNvPr>
        <xdr:cNvSpPr txBox="1"/>
      </xdr:nvSpPr>
      <xdr:spPr>
        <a:xfrm>
          <a:off x="5972175" y="2838450"/>
          <a:ext cx="1876425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the </a:t>
          </a:r>
          <a:r>
            <a:rPr lang="en-US" sz="1100" b="1"/>
            <a:t>Format Painte</a:t>
          </a:r>
          <a:r>
            <a:rPr lang="en-US" sz="1100"/>
            <a:t>r to copy the cell styles on</a:t>
          </a:r>
          <a:r>
            <a:rPr lang="en-US" sz="1100" baseline="0"/>
            <a:t> the  Checking Format sheet.</a:t>
          </a:r>
          <a:endParaRPr lang="en-US" sz="1100"/>
        </a:p>
      </xdr:txBody>
    </xdr:sp>
    <xdr:clientData/>
  </xdr:twoCellAnchor>
  <xdr:twoCellAnchor>
    <xdr:from>
      <xdr:col>21</xdr:col>
      <xdr:colOff>552450</xdr:colOff>
      <xdr:row>3</xdr:row>
      <xdr:rowOff>104776</xdr:rowOff>
    </xdr:from>
    <xdr:to>
      <xdr:col>24</xdr:col>
      <xdr:colOff>523875</xdr:colOff>
      <xdr:row>4</xdr:row>
      <xdr:rowOff>295276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9BD5BF9-80BD-4504-ADFC-5FDB47A31F57}"/>
            </a:ext>
          </a:extLst>
        </xdr:cNvPr>
        <xdr:cNvSpPr txBox="1"/>
      </xdr:nvSpPr>
      <xdr:spPr>
        <a:xfrm>
          <a:off x="6038850" y="104776"/>
          <a:ext cx="1800225" cy="3810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  F1 for help on any topic.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1</xdr:rowOff>
    </xdr:from>
    <xdr:to>
      <xdr:col>4</xdr:col>
      <xdr:colOff>440817</xdr:colOff>
      <xdr:row>18</xdr:row>
      <xdr:rowOff>85345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8</xdr:row>
      <xdr:rowOff>161925</xdr:rowOff>
    </xdr:from>
    <xdr:to>
      <xdr:col>10</xdr:col>
      <xdr:colOff>771525</xdr:colOff>
      <xdr:row>20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9</xdr:row>
      <xdr:rowOff>180975</xdr:rowOff>
    </xdr:from>
    <xdr:to>
      <xdr:col>18</xdr:col>
      <xdr:colOff>114300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1ACE70-4AD8-4AF7-8696-75FB41CBF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561975</xdr:colOff>
      <xdr:row>10</xdr:row>
      <xdr:rowOff>9526</xdr:rowOff>
    </xdr:from>
    <xdr:to>
      <xdr:col>23</xdr:col>
      <xdr:colOff>517017</xdr:colOff>
      <xdr:row>18</xdr:row>
      <xdr:rowOff>67438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F2520B-C5A3-4D3B-BECC-5FDD02B54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19</xdr:row>
      <xdr:rowOff>28574</xdr:rowOff>
    </xdr:from>
    <xdr:to>
      <xdr:col>5</xdr:col>
      <xdr:colOff>85724</xdr:colOff>
      <xdr:row>30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599FBBA-2241-4B80-9D1F-2E3AF7A51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314325</xdr:colOff>
      <xdr:row>0</xdr:row>
      <xdr:rowOff>123826</xdr:rowOff>
    </xdr:from>
    <xdr:to>
      <xdr:col>19</xdr:col>
      <xdr:colOff>352425</xdr:colOff>
      <xdr:row>5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D9206E-26FB-40C5-9214-11DCEB4390F0}"/>
            </a:ext>
          </a:extLst>
        </xdr:cNvPr>
        <xdr:cNvSpPr txBox="1"/>
      </xdr:nvSpPr>
      <xdr:spPr>
        <a:xfrm>
          <a:off x="10477500" y="123826"/>
          <a:ext cx="2476500" cy="88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North Park Examples: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=COUNTIF(J9:J16,"North Park")</a:t>
          </a:r>
          <a:r>
            <a:rPr lang="en-US"/>
            <a:t> </a:t>
          </a:r>
        </a:p>
        <a:p>
          <a:endParaRPr lang="en-US" sz="1100"/>
        </a:p>
        <a:p>
          <a:r>
            <a:rPr lang="en-US" sz="1100"/>
            <a:t>=SUMIF(J9:J16,"North Park",N9:N16)</a:t>
          </a:r>
        </a:p>
        <a:p>
          <a:endParaRPr lang="en-US" sz="1100"/>
        </a:p>
      </xdr:txBody>
    </xdr:sp>
    <xdr:clientData/>
  </xdr:twoCellAnchor>
  <xdr:twoCellAnchor>
    <xdr:from>
      <xdr:col>14</xdr:col>
      <xdr:colOff>628650</xdr:colOff>
      <xdr:row>2</xdr:row>
      <xdr:rowOff>142875</xdr:rowOff>
    </xdr:from>
    <xdr:to>
      <xdr:col>15</xdr:col>
      <xdr:colOff>171450</xdr:colOff>
      <xdr:row>2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810CEA2-4D9E-471B-8753-85D712F54A76}"/>
            </a:ext>
          </a:extLst>
        </xdr:cNvPr>
        <xdr:cNvCxnSpPr/>
      </xdr:nvCxnSpPr>
      <xdr:spPr>
        <a:xfrm flipH="1">
          <a:off x="10582275" y="333375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447675</xdr:colOff>
      <xdr:row>6</xdr:row>
      <xdr:rowOff>142876</xdr:rowOff>
    </xdr:from>
    <xdr:to>
      <xdr:col>19</xdr:col>
      <xdr:colOff>409575</xdr:colOff>
      <xdr:row>10</xdr:row>
      <xdr:rowOff>85726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CE0F43C-AC0D-4430-A0B4-1485C062C9F0}"/>
            </a:ext>
          </a:extLst>
        </xdr:cNvPr>
        <xdr:cNvSpPr txBox="1"/>
      </xdr:nvSpPr>
      <xdr:spPr>
        <a:xfrm>
          <a:off x="11096625" y="1104901"/>
          <a:ext cx="24003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SUM formula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red boxes to sum values.</a:t>
          </a:r>
          <a:endParaRPr lang="en-US">
            <a:effectLst/>
          </a:endParaRPr>
        </a:p>
      </xdr:txBody>
    </xdr:sp>
    <xdr:clientData/>
  </xdr:twoCellAnchor>
  <xdr:twoCellAnchor>
    <xdr:from>
      <xdr:col>14</xdr:col>
      <xdr:colOff>190500</xdr:colOff>
      <xdr:row>6</xdr:row>
      <xdr:rowOff>180976</xdr:rowOff>
    </xdr:from>
    <xdr:to>
      <xdr:col>15</xdr:col>
      <xdr:colOff>266700</xdr:colOff>
      <xdr:row>7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9985975-9CC5-4F39-A7B9-F5EC7E628364}"/>
            </a:ext>
          </a:extLst>
        </xdr:cNvPr>
        <xdr:cNvCxnSpPr/>
      </xdr:nvCxnSpPr>
      <xdr:spPr>
        <a:xfrm flipH="1" flipV="1">
          <a:off x="10144125" y="1143001"/>
          <a:ext cx="771525" cy="761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9</xdr:row>
      <xdr:rowOff>38100</xdr:rowOff>
    </xdr:from>
    <xdr:to>
      <xdr:col>15</xdr:col>
      <xdr:colOff>238125</xdr:colOff>
      <xdr:row>9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0C3C90E-CFA8-4690-A232-8156DCF4494E}"/>
            </a:ext>
          </a:extLst>
        </xdr:cNvPr>
        <xdr:cNvCxnSpPr/>
      </xdr:nvCxnSpPr>
      <xdr:spPr>
        <a:xfrm flipH="1">
          <a:off x="10544175" y="1571625"/>
          <a:ext cx="3429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485775</xdr:colOff>
      <xdr:row>26</xdr:row>
      <xdr:rowOff>104775</xdr:rowOff>
    </xdr:from>
    <xdr:to>
      <xdr:col>19</xdr:col>
      <xdr:colOff>295275</xdr:colOff>
      <xdr:row>31</xdr:row>
      <xdr:rowOff>161925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F99BB07-084D-4461-882C-289C9626FED2}"/>
            </a:ext>
          </a:extLst>
        </xdr:cNvPr>
        <xdr:cNvSpPr txBox="1"/>
      </xdr:nvSpPr>
      <xdr:spPr>
        <a:xfrm>
          <a:off x="10648950" y="5057775"/>
          <a:ext cx="22479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/>
            <a:t>Insert a chart to demonstrate the different incomes from the 3 different parks.  </a:t>
          </a:r>
        </a:p>
        <a:p>
          <a:endParaRPr lang="en-US" sz="1100"/>
        </a:p>
      </xdr:txBody>
    </xdr:sp>
    <xdr:clientData/>
  </xdr:twoCellAnchor>
  <xdr:twoCellAnchor>
    <xdr:from>
      <xdr:col>15</xdr:col>
      <xdr:colOff>400050</xdr:colOff>
      <xdr:row>11</xdr:row>
      <xdr:rowOff>76199</xdr:rowOff>
    </xdr:from>
    <xdr:to>
      <xdr:col>20</xdr:col>
      <xdr:colOff>38100</xdr:colOff>
      <xdr:row>24</xdr:row>
      <xdr:rowOff>161925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A08B905-D608-402A-825E-AEE2ABEBD025}"/>
            </a:ext>
          </a:extLst>
        </xdr:cNvPr>
        <xdr:cNvSpPr txBox="1"/>
      </xdr:nvSpPr>
      <xdr:spPr>
        <a:xfrm>
          <a:off x="10563225" y="2171699"/>
          <a:ext cx="2686050" cy="2562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Add color</a:t>
          </a:r>
        </a:p>
        <a:p>
          <a:endParaRPr lang="en-US" sz="1100"/>
        </a:p>
        <a:p>
          <a:r>
            <a:rPr lang="en-US" sz="1100"/>
            <a:t>- Freeze panes</a:t>
          </a:r>
        </a:p>
        <a:p>
          <a:endParaRPr lang="en-US" sz="11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Add Conditional Formatting to Parks and Totals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column.</a:t>
          </a:r>
        </a:p>
        <a:p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Add a database</a:t>
          </a:r>
          <a:endParaRPr lang="en-US">
            <a:effectLst/>
          </a:endParaRPr>
        </a:p>
        <a:p>
          <a:endParaRPr lang="en-US" sz="11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Copy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SUMIF and COUNTIF functions results to Totals page.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- Add a chart to the Totals page.</a:t>
          </a:r>
          <a:endParaRPr lang="en-US" sz="1100"/>
        </a:p>
      </xdr:txBody>
    </xdr:sp>
    <xdr:clientData/>
  </xdr:twoCellAnchor>
  <xdr:twoCellAnchor>
    <xdr:from>
      <xdr:col>6</xdr:col>
      <xdr:colOff>161925</xdr:colOff>
      <xdr:row>20</xdr:row>
      <xdr:rowOff>171450</xdr:rowOff>
    </xdr:from>
    <xdr:to>
      <xdr:col>8</xdr:col>
      <xdr:colOff>323850</xdr:colOff>
      <xdr:row>25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E47A40-D1DD-4785-8AF1-A7C6D987CC37}"/>
            </a:ext>
          </a:extLst>
        </xdr:cNvPr>
        <xdr:cNvSpPr txBox="1"/>
      </xdr:nvSpPr>
      <xdr:spPr>
        <a:xfrm>
          <a:off x="4552950" y="3981450"/>
          <a:ext cx="138112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Check to make sure</a:t>
          </a:r>
          <a:r>
            <a:rPr lang="en-US" sz="1100" baseline="0"/>
            <a:t> that the text box did not cut off part of the legend.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19</xdr:row>
      <xdr:rowOff>95249</xdr:rowOff>
    </xdr:from>
    <xdr:to>
      <xdr:col>5</xdr:col>
      <xdr:colOff>19049</xdr:colOff>
      <xdr:row>31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BBBB2-F47F-40F9-8205-ACFD61580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314325</xdr:colOff>
      <xdr:row>0</xdr:row>
      <xdr:rowOff>123826</xdr:rowOff>
    </xdr:from>
    <xdr:to>
      <xdr:col>19</xdr:col>
      <xdr:colOff>352425</xdr:colOff>
      <xdr:row>5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B890E1-BB20-4EFA-83B1-94A1B4C58460}"/>
            </a:ext>
          </a:extLst>
        </xdr:cNvPr>
        <xdr:cNvSpPr txBox="1"/>
      </xdr:nvSpPr>
      <xdr:spPr>
        <a:xfrm>
          <a:off x="10477500" y="123826"/>
          <a:ext cx="2476500" cy="88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North Park Examples: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=COUNTIF(J9:J16,"River Park")</a:t>
          </a:r>
          <a:r>
            <a:rPr lang="en-US"/>
            <a:t> </a:t>
          </a:r>
        </a:p>
        <a:p>
          <a:endParaRPr lang="en-US" sz="1100"/>
        </a:p>
        <a:p>
          <a:r>
            <a:rPr lang="en-US" sz="1100"/>
            <a:t>=SUMIF(J9:J16,"River Park",N9:N16)</a:t>
          </a:r>
        </a:p>
        <a:p>
          <a:endParaRPr lang="en-US" sz="1100"/>
        </a:p>
      </xdr:txBody>
    </xdr:sp>
    <xdr:clientData/>
  </xdr:twoCellAnchor>
  <xdr:twoCellAnchor>
    <xdr:from>
      <xdr:col>14</xdr:col>
      <xdr:colOff>552450</xdr:colOff>
      <xdr:row>1</xdr:row>
      <xdr:rowOff>85725</xdr:rowOff>
    </xdr:from>
    <xdr:to>
      <xdr:col>15</xdr:col>
      <xdr:colOff>257175</xdr:colOff>
      <xdr:row>1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57328F0-13DE-48D2-AE2D-0176F5D0B0E0}"/>
            </a:ext>
          </a:extLst>
        </xdr:cNvPr>
        <xdr:cNvCxnSpPr/>
      </xdr:nvCxnSpPr>
      <xdr:spPr>
        <a:xfrm flipH="1" flipV="1">
          <a:off x="9934575" y="276225"/>
          <a:ext cx="4000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447675</xdr:colOff>
      <xdr:row>6</xdr:row>
      <xdr:rowOff>142876</xdr:rowOff>
    </xdr:from>
    <xdr:to>
      <xdr:col>19</xdr:col>
      <xdr:colOff>409575</xdr:colOff>
      <xdr:row>10</xdr:row>
      <xdr:rowOff>85726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1A720C-F3C2-4052-AF09-A33424F920CB}"/>
            </a:ext>
          </a:extLst>
        </xdr:cNvPr>
        <xdr:cNvSpPr txBox="1"/>
      </xdr:nvSpPr>
      <xdr:spPr>
        <a:xfrm>
          <a:off x="10610850" y="1285876"/>
          <a:ext cx="24003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SUM formula</a:t>
          </a:r>
          <a:r>
            <a:rPr lang="en-US" sz="1100" baseline="0"/>
            <a:t> in red boxes to sum values.</a:t>
          </a:r>
          <a:endParaRPr lang="en-US" sz="1100"/>
        </a:p>
      </xdr:txBody>
    </xdr:sp>
    <xdr:clientData/>
  </xdr:twoCellAnchor>
  <xdr:twoCellAnchor>
    <xdr:from>
      <xdr:col>14</xdr:col>
      <xdr:colOff>190500</xdr:colOff>
      <xdr:row>6</xdr:row>
      <xdr:rowOff>180976</xdr:rowOff>
    </xdr:from>
    <xdr:to>
      <xdr:col>15</xdr:col>
      <xdr:colOff>266700</xdr:colOff>
      <xdr:row>7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1F96094-54B3-4B89-A209-CCB244EF91FC}"/>
            </a:ext>
          </a:extLst>
        </xdr:cNvPr>
        <xdr:cNvCxnSpPr/>
      </xdr:nvCxnSpPr>
      <xdr:spPr>
        <a:xfrm flipH="1" flipV="1">
          <a:off x="9658350" y="1323976"/>
          <a:ext cx="771525" cy="761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590550</xdr:colOff>
      <xdr:row>9</xdr:row>
      <xdr:rowOff>38100</xdr:rowOff>
    </xdr:from>
    <xdr:to>
      <xdr:col>15</xdr:col>
      <xdr:colOff>238125</xdr:colOff>
      <xdr:row>9</xdr:row>
      <xdr:rowOff>76200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C7E3DF4B-1F6E-4341-ADF1-CC891277D7A0}"/>
            </a:ext>
          </a:extLst>
        </xdr:cNvPr>
        <xdr:cNvCxnSpPr/>
      </xdr:nvCxnSpPr>
      <xdr:spPr>
        <a:xfrm flipH="1">
          <a:off x="10058400" y="1752600"/>
          <a:ext cx="3429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428625</xdr:colOff>
      <xdr:row>25</xdr:row>
      <xdr:rowOff>123825</xdr:rowOff>
    </xdr:from>
    <xdr:to>
      <xdr:col>19</xdr:col>
      <xdr:colOff>238125</xdr:colOff>
      <xdr:row>30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2D768DF-A6A0-4F9A-8628-DAEC173A4CBD}"/>
            </a:ext>
          </a:extLst>
        </xdr:cNvPr>
        <xdr:cNvSpPr txBox="1"/>
      </xdr:nvSpPr>
      <xdr:spPr>
        <a:xfrm>
          <a:off x="10506075" y="4886325"/>
          <a:ext cx="22479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/>
            <a:t>Insert a chart to demonstrate the different incomes from the 3 different parks.  </a:t>
          </a:r>
        </a:p>
        <a:p>
          <a:endParaRPr lang="en-US" sz="1100"/>
        </a:p>
      </xdr:txBody>
    </xdr:sp>
    <xdr:clientData/>
  </xdr:twoCellAnchor>
  <xdr:twoCellAnchor>
    <xdr:from>
      <xdr:col>15</xdr:col>
      <xdr:colOff>400050</xdr:colOff>
      <xdr:row>11</xdr:row>
      <xdr:rowOff>76198</xdr:rowOff>
    </xdr:from>
    <xdr:to>
      <xdr:col>20</xdr:col>
      <xdr:colOff>38100</xdr:colOff>
      <xdr:row>24</xdr:row>
      <xdr:rowOff>133349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87DAD5C-1539-4796-B38A-1117E032E02A}"/>
            </a:ext>
          </a:extLst>
        </xdr:cNvPr>
        <xdr:cNvSpPr txBox="1"/>
      </xdr:nvSpPr>
      <xdr:spPr>
        <a:xfrm>
          <a:off x="10477500" y="2171698"/>
          <a:ext cx="2686050" cy="2533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Add color to header</a:t>
          </a:r>
        </a:p>
        <a:p>
          <a:endParaRPr lang="en-US" sz="1100"/>
        </a:p>
        <a:p>
          <a:r>
            <a:rPr lang="en-US" sz="1100"/>
            <a:t>- Freeze panes</a:t>
          </a:r>
        </a:p>
        <a:p>
          <a:endParaRPr lang="en-US" sz="1100"/>
        </a:p>
        <a:p>
          <a:r>
            <a:rPr lang="en-US" sz="1100"/>
            <a:t>- Add Conditional Formatting to Parks and Totals</a:t>
          </a:r>
          <a:r>
            <a:rPr lang="en-US" sz="1100" baseline="0"/>
            <a:t> column.</a:t>
          </a:r>
        </a:p>
        <a:p>
          <a:endParaRPr lang="en-US" sz="1100" baseline="0"/>
        </a:p>
        <a:p>
          <a:r>
            <a:rPr lang="en-US" sz="1100" baseline="0"/>
            <a:t>- Add a database</a:t>
          </a:r>
        </a:p>
        <a:p>
          <a:endParaRPr lang="en-US" sz="1100"/>
        </a:p>
        <a:p>
          <a:r>
            <a:rPr lang="en-US" sz="1100"/>
            <a:t>- Copy</a:t>
          </a:r>
          <a:r>
            <a:rPr lang="en-US" sz="1100" baseline="0"/>
            <a:t> SUMIF and COUNTIF functions results to Totals page.</a:t>
          </a:r>
        </a:p>
        <a:p>
          <a:endParaRPr lang="en-US" sz="1100" baseline="0"/>
        </a:p>
        <a:p>
          <a:r>
            <a:rPr lang="en-US" sz="1100" baseline="0"/>
            <a:t>- Add a chart to the Totals page.</a:t>
          </a:r>
          <a:endParaRPr lang="en-US" sz="1100"/>
        </a:p>
      </xdr:txBody>
    </xdr:sp>
    <xdr:clientData/>
  </xdr:twoCellAnchor>
  <xdr:twoCellAnchor>
    <xdr:from>
      <xdr:col>6</xdr:col>
      <xdr:colOff>161925</xdr:colOff>
      <xdr:row>20</xdr:row>
      <xdr:rowOff>171450</xdr:rowOff>
    </xdr:from>
    <xdr:to>
      <xdr:col>8</xdr:col>
      <xdr:colOff>323850</xdr:colOff>
      <xdr:row>26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EBF47F-47FC-4DB6-88B9-FCD4652E624A}"/>
            </a:ext>
          </a:extLst>
        </xdr:cNvPr>
        <xdr:cNvSpPr txBox="1"/>
      </xdr:nvSpPr>
      <xdr:spPr>
        <a:xfrm>
          <a:off x="4467225" y="3981450"/>
          <a:ext cx="13811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Check to make sure</a:t>
          </a:r>
          <a:r>
            <a:rPr lang="en-US" sz="1100" baseline="0"/>
            <a:t> that the text box did not cut off part of the legend.</a:t>
          </a:r>
        </a:p>
        <a:p>
          <a:endParaRPr lang="en-US" sz="1100"/>
        </a:p>
      </xdr:txBody>
    </xdr:sp>
    <xdr:clientData/>
  </xdr:twoCellAnchor>
  <xdr:twoCellAnchor>
    <xdr:from>
      <xdr:col>5</xdr:col>
      <xdr:colOff>371475</xdr:colOff>
      <xdr:row>24</xdr:row>
      <xdr:rowOff>171450</xdr:rowOff>
    </xdr:from>
    <xdr:to>
      <xdr:col>6</xdr:col>
      <xdr:colOff>266700</xdr:colOff>
      <xdr:row>25</xdr:row>
      <xdr:rowOff>47625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246635D-DEDC-49D7-8856-A128BABCF119}"/>
            </a:ext>
          </a:extLst>
        </xdr:cNvPr>
        <xdr:cNvCxnSpPr/>
      </xdr:nvCxnSpPr>
      <xdr:spPr>
        <a:xfrm flipH="1">
          <a:off x="4067175" y="4743450"/>
          <a:ext cx="504825" cy="66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342900</xdr:colOff>
      <xdr:row>8</xdr:row>
      <xdr:rowOff>66676</xdr:rowOff>
    </xdr:from>
    <xdr:to>
      <xdr:col>28</xdr:col>
      <xdr:colOff>466725</xdr:colOff>
      <xdr:row>16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713101-1A4C-412D-9FAD-45DFD8AB225E}"/>
            </a:ext>
          </a:extLst>
        </xdr:cNvPr>
        <xdr:cNvSpPr txBox="1"/>
      </xdr:nvSpPr>
      <xdr:spPr>
        <a:xfrm>
          <a:off x="15363825" y="1609726"/>
          <a:ext cx="3067050" cy="156209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-Add mild background color if you want</a:t>
          </a:r>
          <a:r>
            <a:rPr lang="en-US" sz="1100" baseline="0"/>
            <a:t> to</a:t>
          </a:r>
          <a:endParaRPr lang="en-US" sz="1100"/>
        </a:p>
        <a:p>
          <a:r>
            <a:rPr lang="en-US" sz="1100"/>
            <a:t>-Add Database</a:t>
          </a:r>
        </a:p>
        <a:p>
          <a:r>
            <a:rPr lang="en-US" sz="1100"/>
            <a:t>-Conditional formatting</a:t>
          </a:r>
        </a:p>
        <a:p>
          <a:r>
            <a:rPr lang="en-US" sz="1100"/>
            <a:t>-Freeze panes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-Add all formulas</a:t>
          </a:r>
          <a:endParaRPr lang="en-US">
            <a:effectLst/>
          </a:endParaRPr>
        </a:p>
        <a:p>
          <a:r>
            <a:rPr lang="en-US" sz="1100" baseline="0"/>
            <a:t>-Add charts here and on Totals page</a:t>
          </a:r>
          <a:endParaRPr lang="en-US" sz="1100"/>
        </a:p>
      </xdr:txBody>
    </xdr:sp>
    <xdr:clientData/>
  </xdr:twoCellAnchor>
  <xdr:twoCellAnchor>
    <xdr:from>
      <xdr:col>9</xdr:col>
      <xdr:colOff>352425</xdr:colOff>
      <xdr:row>7</xdr:row>
      <xdr:rowOff>66675</xdr:rowOff>
    </xdr:from>
    <xdr:to>
      <xdr:col>14</xdr:col>
      <xdr:colOff>139065</xdr:colOff>
      <xdr:row>18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13AA61-18EA-44E3-8D16-C02B97147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28</xdr:row>
      <xdr:rowOff>161925</xdr:rowOff>
    </xdr:from>
    <xdr:to>
      <xdr:col>5</xdr:col>
      <xdr:colOff>476250</xdr:colOff>
      <xdr:row>39</xdr:row>
      <xdr:rowOff>185736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2D8F3D-5B0D-4526-8CCD-2B43D5D4A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9525</xdr:colOff>
      <xdr:row>0</xdr:row>
      <xdr:rowOff>57149</xdr:rowOff>
    </xdr:from>
    <xdr:to>
      <xdr:col>29</xdr:col>
      <xdr:colOff>133350</xdr:colOff>
      <xdr:row>6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FCFD91-8847-44C0-BD33-80186201B551}"/>
            </a:ext>
          </a:extLst>
        </xdr:cNvPr>
        <xdr:cNvSpPr txBox="1"/>
      </xdr:nvSpPr>
      <xdr:spPr>
        <a:xfrm>
          <a:off x="15640050" y="57149"/>
          <a:ext cx="3067050" cy="1114426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Start with the INCOME value in column</a:t>
          </a:r>
          <a:r>
            <a:rPr lang="en-US" sz="1100" baseline="0"/>
            <a:t> W, then subtract the COSTS and SUPPLIES from columns V and U.</a:t>
          </a:r>
        </a:p>
        <a:p>
          <a:endParaRPr lang="en-US" sz="600"/>
        </a:p>
        <a:p>
          <a:r>
            <a:rPr lang="en-US" sz="1100"/>
            <a:t>Autofill the remaining</a:t>
          </a:r>
          <a:r>
            <a:rPr lang="en-US" sz="1100" baseline="0"/>
            <a:t> formulas.</a:t>
          </a:r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85725</xdr:colOff>
      <xdr:row>3</xdr:row>
      <xdr:rowOff>152400</xdr:rowOff>
    </xdr:from>
    <xdr:to>
      <xdr:col>24</xdr:col>
      <xdr:colOff>542925</xdr:colOff>
      <xdr:row>5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EBAADF5-A434-4B46-87BA-E9D0A9448E55}"/>
            </a:ext>
          </a:extLst>
        </xdr:cNvPr>
        <xdr:cNvCxnSpPr/>
      </xdr:nvCxnSpPr>
      <xdr:spPr>
        <a:xfrm flipH="1">
          <a:off x="15106650" y="733425"/>
          <a:ext cx="4572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352425</xdr:colOff>
      <xdr:row>20</xdr:row>
      <xdr:rowOff>28575</xdr:rowOff>
    </xdr:from>
    <xdr:to>
      <xdr:col>14</xdr:col>
      <xdr:colOff>139065</xdr:colOff>
      <xdr:row>31</xdr:row>
      <xdr:rowOff>33528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DAC33E-B273-47B8-B8E2-601D10B2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257173</xdr:colOff>
      <xdr:row>0</xdr:row>
      <xdr:rowOff>19050</xdr:rowOff>
    </xdr:from>
    <xdr:to>
      <xdr:col>3</xdr:col>
      <xdr:colOff>409574</xdr:colOff>
      <xdr:row>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BC1795-8F6F-4AA4-A12A-061A1DFFA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342901</xdr:colOff>
      <xdr:row>0</xdr:row>
      <xdr:rowOff>42863</xdr:rowOff>
    </xdr:from>
    <xdr:to>
      <xdr:col>15</xdr:col>
      <xdr:colOff>180975</xdr:colOff>
      <xdr:row>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FF94DE-69A2-4F77-9E49-3E7C2A9BC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514350</xdr:colOff>
      <xdr:row>11</xdr:row>
      <xdr:rowOff>19050</xdr:rowOff>
    </xdr:from>
    <xdr:to>
      <xdr:col>14</xdr:col>
      <xdr:colOff>133350</xdr:colOff>
      <xdr:row>20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D6724F-6E5A-4A31-BC3A-4C70BA251A75}"/>
            </a:ext>
          </a:extLst>
        </xdr:cNvPr>
        <xdr:cNvSpPr txBox="1"/>
      </xdr:nvSpPr>
      <xdr:spPr>
        <a:xfrm>
          <a:off x="7191375" y="2190750"/>
          <a:ext cx="2762250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Conditional Formatting</a:t>
          </a:r>
        </a:p>
        <a:p>
          <a:endParaRPr lang="en-US" sz="1100"/>
        </a:p>
        <a:p>
          <a:r>
            <a:rPr lang="en-US" sz="1100"/>
            <a:t>The columns of 'Date</a:t>
          </a:r>
          <a:r>
            <a:rPr lang="en-US" sz="1100" baseline="0"/>
            <a:t> Sold' and 'Zip' are formatte</a:t>
          </a:r>
          <a:r>
            <a:rPr lang="en-US" sz="1100"/>
            <a:t>d with a gradient.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The Fee column formatted to show the</a:t>
          </a:r>
          <a:r>
            <a:rPr lang="en-US" sz="1100" baseline="0"/>
            <a:t> top 10%</a:t>
          </a:r>
          <a:endParaRPr lang="en-US" sz="1100"/>
        </a:p>
      </xdr:txBody>
    </xdr:sp>
    <xdr:clientData/>
  </xdr:twoCellAnchor>
  <xdr:twoCellAnchor>
    <xdr:from>
      <xdr:col>9</xdr:col>
      <xdr:colOff>504825</xdr:colOff>
      <xdr:row>21</xdr:row>
      <xdr:rowOff>171451</xdr:rowOff>
    </xdr:from>
    <xdr:to>
      <xdr:col>14</xdr:col>
      <xdr:colOff>123825</xdr:colOff>
      <xdr:row>31</xdr:row>
      <xdr:rowOff>57151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FA227F-8089-470C-BC44-54BCAA1BFF92}"/>
            </a:ext>
          </a:extLst>
        </xdr:cNvPr>
        <xdr:cNvSpPr txBox="1"/>
      </xdr:nvSpPr>
      <xdr:spPr>
        <a:xfrm>
          <a:off x="7181850" y="4248151"/>
          <a:ext cx="276225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Add color </a:t>
          </a:r>
        </a:p>
        <a:p>
          <a:r>
            <a:rPr lang="en-US" sz="1100"/>
            <a:t>- Add</a:t>
          </a:r>
          <a:r>
            <a:rPr lang="en-US" sz="1100" baseline="0"/>
            <a:t> a </a:t>
          </a:r>
          <a:r>
            <a:rPr lang="en-US" sz="1100"/>
            <a:t>database.  Be</a:t>
          </a:r>
          <a:r>
            <a:rPr lang="en-US" sz="1100" baseline="0"/>
            <a:t> sure to clear the other database and remove the filtering before adding a filtering database to the one on the right.</a:t>
          </a:r>
        </a:p>
        <a:p>
          <a:r>
            <a:rPr lang="en-US" sz="1100" baseline="0"/>
            <a:t>- Add formulas in all of the red boxes</a:t>
          </a:r>
        </a:p>
        <a:p>
          <a:r>
            <a:rPr lang="en-US" sz="1100" baseline="0"/>
            <a:t>- Add 2 charts.</a:t>
          </a:r>
        </a:p>
        <a:p>
          <a:r>
            <a:rPr lang="en-US" sz="1100" baseline="0"/>
            <a:t>- Copy to Totals page.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3</xdr:row>
      <xdr:rowOff>142875</xdr:rowOff>
    </xdr:from>
    <xdr:to>
      <xdr:col>18</xdr:col>
      <xdr:colOff>123825</xdr:colOff>
      <xdr:row>18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228600</xdr:colOff>
      <xdr:row>20</xdr:row>
      <xdr:rowOff>57149</xdr:rowOff>
    </xdr:from>
    <xdr:to>
      <xdr:col>5</xdr:col>
      <xdr:colOff>342900</xdr:colOff>
      <xdr:row>32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15BD86-92BF-4019-81BB-DAE9F80831CB}"/>
            </a:ext>
          </a:extLst>
        </xdr:cNvPr>
        <xdr:cNvSpPr txBox="1"/>
      </xdr:nvSpPr>
      <xdr:spPr>
        <a:xfrm>
          <a:off x="1962150" y="3876674"/>
          <a:ext cx="1924050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=COUNTA function could be used to count the number of names in column</a:t>
          </a:r>
          <a:r>
            <a:rPr lang="en-US" sz="1100" baseline="0"/>
            <a:t> E.</a:t>
          </a:r>
        </a:p>
        <a:p>
          <a:endParaRPr lang="en-US" sz="1100" baseline="0"/>
        </a:p>
        <a:p>
          <a:r>
            <a:rPr lang="en-US" sz="1100" baseline="0"/>
            <a:t>=COUNTA(E4:E200)</a:t>
          </a:r>
        </a:p>
        <a:p>
          <a:endParaRPr lang="en-US" sz="1100" baseline="0"/>
        </a:p>
        <a:p>
          <a:r>
            <a:rPr lang="en-US" sz="1100" baseline="0"/>
            <a:t>However, in this case, an alternative was used.</a:t>
          </a:r>
        </a:p>
        <a:p>
          <a:endParaRPr lang="en-US" sz="1100" baseline="0"/>
        </a:p>
        <a:p>
          <a:r>
            <a:rPr lang="en-US" sz="1100"/>
            <a:t>=COUNTIF(E4:E200,"&gt;=a")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4</xdr:row>
      <xdr:rowOff>66675</xdr:rowOff>
    </xdr:from>
    <xdr:to>
      <xdr:col>23</xdr:col>
      <xdr:colOff>495300</xdr:colOff>
      <xdr:row>18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295275</xdr:colOff>
      <xdr:row>20</xdr:row>
      <xdr:rowOff>85725</xdr:rowOff>
    </xdr:from>
    <xdr:to>
      <xdr:col>20</xdr:col>
      <xdr:colOff>581025</xdr:colOff>
      <xdr:row>28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DF04D3-D464-4596-9B09-53711F60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25</xdr:row>
      <xdr:rowOff>9525</xdr:rowOff>
    </xdr:from>
    <xdr:to>
      <xdr:col>16</xdr:col>
      <xdr:colOff>19050</xdr:colOff>
      <xdr:row>33</xdr:row>
      <xdr:rowOff>150495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DAB1DA-E882-46CA-B9E2-5E787BF7C3F2}"/>
            </a:ext>
          </a:extLst>
        </xdr:cNvPr>
        <xdr:cNvSpPr txBox="1"/>
      </xdr:nvSpPr>
      <xdr:spPr>
        <a:xfrm>
          <a:off x="285750" y="4562475"/>
          <a:ext cx="8848725" cy="1588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Syntax</a:t>
          </a:r>
        </a:p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SUBTOTAL(function_num,ref1,[ref2],...)</a:t>
          </a:r>
        </a:p>
        <a:p>
          <a:endParaRPr lang="en-US" sz="12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SUBTOTAL function syntax has the following arguments:</a:t>
          </a:r>
        </a:p>
        <a:p>
          <a:endParaRPr lang="en-US" sz="12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Function_num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 Required. The number 1-11 or 101-111 that specifies the function to use for the subtotal. 1-11 includes manually-hidden rows, while 101-111 excludes them; filtered-out cells are always excluded.</a:t>
          </a:r>
        </a:p>
        <a:p>
          <a:br>
            <a:rPr lang="en-US"/>
          </a:b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s_C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s"/>
      <sheetName val="Template"/>
      <sheetName val="Calendar"/>
      <sheetName val="CF (2)"/>
      <sheetName val="CF"/>
      <sheetName val="CF new"/>
      <sheetName val="vid"/>
      <sheetName val="Data"/>
      <sheetName val="Data 2"/>
      <sheetName val="CF 2"/>
      <sheetName val="Sheet1"/>
      <sheetName val="Above_below"/>
      <sheetName val="AB totals"/>
      <sheetName val="Min Amt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>
            <v>16895</v>
          </cell>
          <cell r="L4">
            <v>15350</v>
          </cell>
        </row>
        <row r="5">
          <cell r="E5">
            <v>36000</v>
          </cell>
          <cell r="L5">
            <v>35960</v>
          </cell>
        </row>
        <row r="6">
          <cell r="E6">
            <v>8200</v>
          </cell>
          <cell r="L6">
            <v>8000</v>
          </cell>
        </row>
        <row r="7">
          <cell r="E7">
            <v>70300</v>
          </cell>
          <cell r="L7">
            <v>78000</v>
          </cell>
        </row>
        <row r="8">
          <cell r="E8">
            <v>450000</v>
          </cell>
          <cell r="L8">
            <v>398000</v>
          </cell>
        </row>
        <row r="9">
          <cell r="E9">
            <v>698000</v>
          </cell>
          <cell r="L9">
            <v>680000</v>
          </cell>
        </row>
        <row r="10">
          <cell r="E10">
            <v>525000</v>
          </cell>
          <cell r="L10">
            <v>500000</v>
          </cell>
        </row>
        <row r="11">
          <cell r="E11">
            <v>44000</v>
          </cell>
          <cell r="L11">
            <v>43200</v>
          </cell>
        </row>
        <row r="12">
          <cell r="E12">
            <v>14350</v>
          </cell>
          <cell r="L12">
            <v>14300</v>
          </cell>
        </row>
        <row r="13">
          <cell r="E13">
            <v>2000000</v>
          </cell>
          <cell r="L13">
            <v>950000</v>
          </cell>
        </row>
        <row r="14">
          <cell r="E14">
            <v>56400</v>
          </cell>
          <cell r="L14">
            <v>56000</v>
          </cell>
        </row>
        <row r="15">
          <cell r="E15">
            <v>20000</v>
          </cell>
          <cell r="L15">
            <v>20000</v>
          </cell>
        </row>
        <row r="16">
          <cell r="E16">
            <v>60890</v>
          </cell>
          <cell r="L16">
            <v>62000</v>
          </cell>
        </row>
        <row r="17">
          <cell r="E17">
            <v>375000</v>
          </cell>
          <cell r="L17">
            <v>389000</v>
          </cell>
        </row>
        <row r="18">
          <cell r="E18">
            <v>630000</v>
          </cell>
          <cell r="L18">
            <v>760000</v>
          </cell>
        </row>
        <row r="19">
          <cell r="E19">
            <v>99000</v>
          </cell>
          <cell r="L19">
            <v>98000</v>
          </cell>
        </row>
        <row r="20">
          <cell r="E20">
            <v>56000</v>
          </cell>
          <cell r="L20">
            <v>48800</v>
          </cell>
        </row>
        <row r="21">
          <cell r="E21">
            <v>500000</v>
          </cell>
          <cell r="L21">
            <v>699330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D1:AC14"/>
  <sheetViews>
    <sheetView workbookViewId="0">
      <selection activeCell="D14" sqref="D14"/>
    </sheetView>
  </sheetViews>
  <sheetFormatPr defaultColWidth="9.140625" defaultRowHeight="15"/>
  <cols>
    <col min="1" max="16384" width="9.140625" style="13"/>
  </cols>
  <sheetData>
    <row r="1" spans="4:29">
      <c r="F1" s="140"/>
      <c r="G1" s="140"/>
      <c r="H1" s="140"/>
    </row>
    <row r="2" spans="4:29" ht="21.75">
      <c r="F2" s="141"/>
      <c r="G2" s="142" t="s">
        <v>77</v>
      </c>
      <c r="H2" s="141"/>
      <c r="AC2" s="126" t="s">
        <v>76</v>
      </c>
    </row>
    <row r="3" spans="4:29" ht="15.75">
      <c r="F3" s="123"/>
    </row>
    <row r="5" spans="4:29">
      <c r="F5" s="125" t="s">
        <v>89</v>
      </c>
    </row>
    <row r="6" spans="4:29">
      <c r="F6" s="125" t="s">
        <v>86</v>
      </c>
    </row>
    <row r="9" spans="4:29">
      <c r="D9" s="122" t="s">
        <v>78</v>
      </c>
      <c r="F9" s="13" t="s">
        <v>79</v>
      </c>
    </row>
    <row r="11" spans="4:29" ht="21">
      <c r="D11" s="124" t="s">
        <v>80</v>
      </c>
      <c r="F11" s="13" t="s">
        <v>107</v>
      </c>
    </row>
    <row r="14" spans="4:29">
      <c r="D14" s="122"/>
    </row>
  </sheetData>
  <hyperlinks>
    <hyperlink ref="D9" location="'2nd Project'!A1" tooltip="Click to go to the 2nd project page" display="2nd Project" xr:uid="{00000000-0004-0000-0000-000000000000}"/>
    <hyperlink ref="D11" location="'2nd you try'!A1" tooltip="Click to go to a page for you to try." display="2nd you try" xr:uid="{00000000-0004-0000-0000-000001000000}"/>
  </hyperlink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99"/>
  </sheetPr>
  <dimension ref="A1:AJ87"/>
  <sheetViews>
    <sheetView zoomScale="107" zoomScaleNormal="107" workbookViewId="0">
      <selection activeCell="E24" sqref="E24"/>
    </sheetView>
  </sheetViews>
  <sheetFormatPr defaultColWidth="9.140625" defaultRowHeight="15"/>
  <cols>
    <col min="1" max="1" width="3.5703125" style="259" customWidth="1"/>
    <col min="2" max="2" width="10.42578125" style="17" customWidth="1"/>
    <col min="3" max="5" width="10.7109375" style="239" customWidth="1"/>
    <col min="6" max="7" width="9.140625" style="17"/>
    <col min="8" max="8" width="9.140625" style="25"/>
    <col min="9" max="9" width="11.28515625" style="17" customWidth="1"/>
    <col min="10" max="15" width="9.140625" style="259"/>
    <col min="16" max="16" width="9.140625" style="17"/>
    <col min="17" max="17" width="9.42578125" style="17" customWidth="1"/>
    <col min="18" max="21" width="9.140625" style="17"/>
    <col min="22" max="22" width="10.7109375" style="17" customWidth="1"/>
    <col min="23" max="23" width="9.7109375" style="17" customWidth="1"/>
    <col min="24" max="24" width="10" style="17" customWidth="1"/>
    <col min="25" max="25" width="9.140625" style="17"/>
    <col min="26" max="26" width="16.7109375" style="17" customWidth="1"/>
    <col min="27" max="16384" width="9.140625" style="17"/>
  </cols>
  <sheetData>
    <row r="1" spans="1:36" ht="15.75">
      <c r="A1" s="257"/>
      <c r="B1" s="262" t="s">
        <v>142</v>
      </c>
      <c r="C1" s="318">
        <f>COUNTIF(B8:B24,"Home")</f>
        <v>4</v>
      </c>
      <c r="D1" s="257"/>
      <c r="E1" s="257"/>
      <c r="F1" s="257"/>
      <c r="G1" s="257"/>
      <c r="H1" s="262" t="s">
        <v>143</v>
      </c>
      <c r="I1" s="318">
        <f>SUMIF(B$8:B$30,"Home",I$8:I$30)</f>
        <v>618</v>
      </c>
      <c r="J1" s="257"/>
      <c r="K1" s="257"/>
      <c r="L1" s="257"/>
      <c r="M1" s="257"/>
      <c r="N1" s="257"/>
      <c r="Q1" s="220" t="s">
        <v>141</v>
      </c>
      <c r="R1" s="318"/>
      <c r="W1" s="220" t="s">
        <v>143</v>
      </c>
      <c r="X1" s="318"/>
    </row>
    <row r="2" spans="1:36" ht="15.75">
      <c r="A2" s="257"/>
      <c r="B2" s="262" t="s">
        <v>146</v>
      </c>
      <c r="C2" s="318">
        <f>COUNTIF(B8:B24,"Farm")</f>
        <v>4</v>
      </c>
      <c r="D2" s="257"/>
      <c r="E2" s="257"/>
      <c r="F2" s="257"/>
      <c r="G2" s="257"/>
      <c r="H2" s="262" t="s">
        <v>144</v>
      </c>
      <c r="I2" s="318">
        <f>SUMIF(B$8:B$30,"Farm",I$8:I$30)</f>
        <v>149</v>
      </c>
      <c r="J2" s="257"/>
      <c r="K2" s="257"/>
      <c r="L2" s="257"/>
      <c r="M2" s="257"/>
      <c r="N2" s="257"/>
      <c r="Q2" s="220" t="s">
        <v>140</v>
      </c>
      <c r="R2" s="318"/>
      <c r="W2" s="220" t="s">
        <v>144</v>
      </c>
      <c r="X2" s="318"/>
    </row>
    <row r="3" spans="1:36" ht="16.5" thickBot="1">
      <c r="A3" s="257"/>
      <c r="B3" s="262" t="s">
        <v>139</v>
      </c>
      <c r="C3" s="318">
        <f>COUNTIF(B8:B24,"Com")</f>
        <v>7</v>
      </c>
      <c r="D3" s="257"/>
      <c r="E3" s="257"/>
      <c r="F3" s="257"/>
      <c r="G3" s="257"/>
      <c r="H3" s="262" t="s">
        <v>145</v>
      </c>
      <c r="I3" s="318">
        <f>SUMIF(B$8:B$30,"Com",I$8:I$30)</f>
        <v>109</v>
      </c>
      <c r="J3" s="257"/>
      <c r="K3" s="257"/>
      <c r="L3" s="257"/>
      <c r="M3" s="257"/>
      <c r="N3" s="257"/>
      <c r="Q3" s="220" t="s">
        <v>139</v>
      </c>
      <c r="R3" s="318"/>
      <c r="W3" s="220" t="s">
        <v>145</v>
      </c>
      <c r="X3" s="318"/>
    </row>
    <row r="4" spans="1:36" ht="15.75">
      <c r="A4" s="256"/>
      <c r="B4" s="257"/>
      <c r="C4" s="258"/>
      <c r="D4" s="263"/>
      <c r="E4" s="263"/>
      <c r="F4" s="390" t="s">
        <v>148</v>
      </c>
      <c r="G4" s="391"/>
      <c r="H4" s="277" t="s">
        <v>121</v>
      </c>
      <c r="I4" s="259"/>
      <c r="Q4" s="111"/>
      <c r="R4" s="239"/>
      <c r="S4" s="239"/>
      <c r="T4" s="239"/>
      <c r="X4" s="336"/>
    </row>
    <row r="5" spans="1:36" ht="15.75">
      <c r="B5" s="257"/>
      <c r="C5" s="258"/>
      <c r="D5" s="258"/>
      <c r="E5" s="276" t="s">
        <v>114</v>
      </c>
      <c r="F5" s="318">
        <f>SUM(F8:F24)</f>
        <v>545</v>
      </c>
      <c r="G5" s="318">
        <f t="shared" ref="G5:I5" si="0">SUM(G8:G24)</f>
        <v>767</v>
      </c>
      <c r="H5" s="318">
        <f t="shared" si="0"/>
        <v>2188</v>
      </c>
      <c r="I5" s="318">
        <f t="shared" si="0"/>
        <v>876</v>
      </c>
      <c r="Q5" s="111"/>
      <c r="R5" s="239"/>
      <c r="S5" s="261"/>
      <c r="T5" s="261"/>
      <c r="U5" s="320"/>
      <c r="V5" s="320"/>
      <c r="W5" s="320"/>
      <c r="X5" s="336"/>
    </row>
    <row r="6" spans="1:36">
      <c r="B6" s="257"/>
      <c r="C6" s="258"/>
      <c r="D6" s="258"/>
      <c r="E6" s="338" t="s">
        <v>138</v>
      </c>
      <c r="F6" s="260"/>
      <c r="G6" s="260"/>
      <c r="H6" s="260"/>
      <c r="I6" s="337" t="s">
        <v>147</v>
      </c>
      <c r="J6" s="259" t="s">
        <v>249</v>
      </c>
      <c r="Q6" s="111"/>
      <c r="R6" s="239"/>
      <c r="S6" s="239"/>
      <c r="T6" s="338" t="s">
        <v>149</v>
      </c>
      <c r="X6" s="338" t="s">
        <v>150</v>
      </c>
    </row>
    <row r="7" spans="1:36">
      <c r="B7" s="271" t="s">
        <v>115</v>
      </c>
      <c r="C7" s="272" t="s">
        <v>116</v>
      </c>
      <c r="D7" s="273" t="s">
        <v>117</v>
      </c>
      <c r="E7" s="273" t="s">
        <v>118</v>
      </c>
      <c r="F7" s="274" t="s">
        <v>119</v>
      </c>
      <c r="G7" s="274" t="s">
        <v>120</v>
      </c>
      <c r="H7" s="274" t="s">
        <v>121</v>
      </c>
      <c r="I7" s="274" t="s">
        <v>16</v>
      </c>
      <c r="Q7" s="240" t="s">
        <v>115</v>
      </c>
      <c r="R7" s="241" t="s">
        <v>116</v>
      </c>
      <c r="S7" s="242" t="s">
        <v>117</v>
      </c>
      <c r="T7" s="242" t="s">
        <v>118</v>
      </c>
      <c r="U7" s="243" t="s">
        <v>119</v>
      </c>
      <c r="V7" s="243" t="s">
        <v>120</v>
      </c>
      <c r="W7" s="243" t="s">
        <v>121</v>
      </c>
      <c r="X7" s="243" t="s">
        <v>16</v>
      </c>
    </row>
    <row r="8" spans="1:36" ht="15.75">
      <c r="B8" s="244" t="s">
        <v>122</v>
      </c>
      <c r="C8" s="245">
        <v>20</v>
      </c>
      <c r="D8" s="245">
        <v>14</v>
      </c>
      <c r="E8" s="318">
        <f>C8*D8</f>
        <v>280</v>
      </c>
      <c r="F8" s="246">
        <v>3</v>
      </c>
      <c r="G8" s="246">
        <v>14</v>
      </c>
      <c r="H8" s="246">
        <v>70</v>
      </c>
      <c r="I8" s="318">
        <f>H8-G8-F8</f>
        <v>53</v>
      </c>
      <c r="Q8" s="244" t="s">
        <v>122</v>
      </c>
      <c r="R8" s="247">
        <v>20</v>
      </c>
      <c r="S8" s="247">
        <v>14</v>
      </c>
      <c r="T8" s="334"/>
      <c r="U8" s="244">
        <v>3</v>
      </c>
      <c r="V8" s="244">
        <v>14</v>
      </c>
      <c r="W8" s="244">
        <v>70</v>
      </c>
      <c r="X8" s="335"/>
      <c r="AJ8" s="17">
        <v>0</v>
      </c>
    </row>
    <row r="9" spans="1:36" ht="15.75">
      <c r="B9" s="244" t="s">
        <v>123</v>
      </c>
      <c r="C9" s="245">
        <v>15</v>
      </c>
      <c r="D9" s="245">
        <v>12</v>
      </c>
      <c r="E9" s="318">
        <f t="shared" ref="E9:E22" si="1">C9*D9</f>
        <v>180</v>
      </c>
      <c r="F9" s="246">
        <v>20</v>
      </c>
      <c r="G9" s="246">
        <v>20</v>
      </c>
      <c r="H9" s="246">
        <v>20</v>
      </c>
      <c r="I9" s="318">
        <f>H9-G9-F9</f>
        <v>-20</v>
      </c>
      <c r="Q9" s="244" t="s">
        <v>123</v>
      </c>
      <c r="R9" s="247">
        <v>15</v>
      </c>
      <c r="S9" s="247">
        <v>12</v>
      </c>
      <c r="T9" s="335"/>
      <c r="U9" s="244">
        <v>20</v>
      </c>
      <c r="V9" s="244">
        <v>20</v>
      </c>
      <c r="W9" s="244">
        <v>20</v>
      </c>
      <c r="X9" s="335"/>
    </row>
    <row r="10" spans="1:36" ht="15.75">
      <c r="B10" s="248" t="s">
        <v>124</v>
      </c>
      <c r="C10" s="245">
        <v>30</v>
      </c>
      <c r="D10" s="245">
        <v>40</v>
      </c>
      <c r="E10" s="318">
        <f t="shared" si="1"/>
        <v>1200</v>
      </c>
      <c r="F10" s="246">
        <v>45</v>
      </c>
      <c r="G10" s="246">
        <v>80</v>
      </c>
      <c r="H10" s="246">
        <v>45</v>
      </c>
      <c r="I10" s="318">
        <f t="shared" ref="I10:I22" si="2">H10-G10-F10</f>
        <v>-80</v>
      </c>
      <c r="Q10" s="248" t="s">
        <v>124</v>
      </c>
      <c r="R10" s="247">
        <v>30</v>
      </c>
      <c r="S10" s="247">
        <v>40</v>
      </c>
      <c r="T10" s="335"/>
      <c r="U10" s="244">
        <v>45</v>
      </c>
      <c r="V10" s="244">
        <v>80</v>
      </c>
      <c r="W10" s="244">
        <v>45</v>
      </c>
      <c r="X10" s="335"/>
    </row>
    <row r="11" spans="1:36" ht="15.75">
      <c r="B11" s="248" t="s">
        <v>124</v>
      </c>
      <c r="C11" s="245">
        <v>20</v>
      </c>
      <c r="D11" s="245">
        <v>20</v>
      </c>
      <c r="E11" s="318">
        <f t="shared" si="1"/>
        <v>400</v>
      </c>
      <c r="F11" s="246">
        <v>33</v>
      </c>
      <c r="G11" s="246">
        <v>85</v>
      </c>
      <c r="H11" s="246">
        <v>45</v>
      </c>
      <c r="I11" s="318">
        <f t="shared" si="2"/>
        <v>-73</v>
      </c>
      <c r="Q11" s="248" t="s">
        <v>124</v>
      </c>
      <c r="R11" s="247">
        <v>20</v>
      </c>
      <c r="S11" s="247">
        <v>20</v>
      </c>
      <c r="T11" s="335"/>
      <c r="U11" s="244">
        <v>33</v>
      </c>
      <c r="V11" s="244">
        <v>85</v>
      </c>
      <c r="W11" s="244">
        <v>45</v>
      </c>
      <c r="X11" s="335"/>
    </row>
    <row r="12" spans="1:36" ht="15.75">
      <c r="B12" s="248" t="s">
        <v>123</v>
      </c>
      <c r="C12" s="245">
        <v>5</v>
      </c>
      <c r="D12" s="245">
        <v>8</v>
      </c>
      <c r="E12" s="318">
        <f t="shared" si="1"/>
        <v>40</v>
      </c>
      <c r="F12" s="246">
        <v>45</v>
      </c>
      <c r="G12" s="246">
        <v>55</v>
      </c>
      <c r="H12" s="246">
        <v>100</v>
      </c>
      <c r="I12" s="318">
        <f t="shared" si="2"/>
        <v>0</v>
      </c>
      <c r="Q12" s="248" t="s">
        <v>123</v>
      </c>
      <c r="R12" s="247">
        <v>5</v>
      </c>
      <c r="S12" s="247">
        <v>8</v>
      </c>
      <c r="T12" s="335"/>
      <c r="U12" s="244">
        <v>45</v>
      </c>
      <c r="V12" s="244">
        <v>55</v>
      </c>
      <c r="W12" s="244">
        <v>100</v>
      </c>
      <c r="X12" s="335"/>
    </row>
    <row r="13" spans="1:36" ht="15.75">
      <c r="B13" s="248" t="s">
        <v>122</v>
      </c>
      <c r="C13" s="245">
        <v>18</v>
      </c>
      <c r="D13" s="245">
        <v>22</v>
      </c>
      <c r="E13" s="318">
        <f t="shared" si="1"/>
        <v>396</v>
      </c>
      <c r="F13" s="246">
        <v>24</v>
      </c>
      <c r="G13" s="246">
        <v>22</v>
      </c>
      <c r="H13" s="246">
        <v>55</v>
      </c>
      <c r="I13" s="318">
        <f t="shared" si="2"/>
        <v>9</v>
      </c>
      <c r="Q13" s="248" t="s">
        <v>122</v>
      </c>
      <c r="R13" s="247">
        <v>18</v>
      </c>
      <c r="S13" s="247">
        <v>22</v>
      </c>
      <c r="T13" s="335"/>
      <c r="U13" s="244">
        <v>24</v>
      </c>
      <c r="V13" s="244">
        <v>22</v>
      </c>
      <c r="W13" s="244">
        <v>55</v>
      </c>
      <c r="X13" s="335"/>
    </row>
    <row r="14" spans="1:36" ht="15.75">
      <c r="B14" s="244" t="s">
        <v>123</v>
      </c>
      <c r="C14" s="245">
        <v>14</v>
      </c>
      <c r="D14" s="245">
        <v>15</v>
      </c>
      <c r="E14" s="318">
        <f t="shared" si="1"/>
        <v>210</v>
      </c>
      <c r="F14" s="246">
        <v>33</v>
      </c>
      <c r="G14" s="246">
        <v>13</v>
      </c>
      <c r="H14" s="246">
        <v>50</v>
      </c>
      <c r="I14" s="318">
        <f t="shared" si="2"/>
        <v>4</v>
      </c>
      <c r="Q14" s="244" t="s">
        <v>123</v>
      </c>
      <c r="R14" s="247">
        <v>14</v>
      </c>
      <c r="S14" s="247">
        <v>15</v>
      </c>
      <c r="T14" s="335"/>
      <c r="U14" s="244">
        <v>33</v>
      </c>
      <c r="V14" s="244">
        <v>13</v>
      </c>
      <c r="W14" s="244">
        <v>50</v>
      </c>
      <c r="X14" s="335"/>
    </row>
    <row r="15" spans="1:36" ht="15.75">
      <c r="B15" s="248" t="s">
        <v>124</v>
      </c>
      <c r="C15" s="245">
        <v>20</v>
      </c>
      <c r="D15" s="249">
        <v>25</v>
      </c>
      <c r="E15" s="318">
        <f t="shared" si="1"/>
        <v>500</v>
      </c>
      <c r="F15" s="246">
        <v>28</v>
      </c>
      <c r="G15" s="246">
        <v>11</v>
      </c>
      <c r="H15" s="246">
        <v>56</v>
      </c>
      <c r="I15" s="318">
        <f t="shared" si="2"/>
        <v>17</v>
      </c>
      <c r="Q15" s="248" t="s">
        <v>124</v>
      </c>
      <c r="R15" s="247">
        <v>20</v>
      </c>
      <c r="S15" s="239">
        <v>25</v>
      </c>
      <c r="T15" s="336"/>
      <c r="U15" s="244">
        <v>28</v>
      </c>
      <c r="V15" s="244">
        <v>11</v>
      </c>
      <c r="W15" s="244">
        <v>56</v>
      </c>
      <c r="X15" s="335"/>
    </row>
    <row r="16" spans="1:36" ht="15.75">
      <c r="B16" s="248" t="s">
        <v>123</v>
      </c>
      <c r="C16" s="245">
        <v>10</v>
      </c>
      <c r="D16" s="245">
        <v>16</v>
      </c>
      <c r="E16" s="318">
        <f t="shared" si="1"/>
        <v>160</v>
      </c>
      <c r="F16" s="246">
        <v>50</v>
      </c>
      <c r="G16" s="246">
        <v>5</v>
      </c>
      <c r="H16" s="246">
        <v>45</v>
      </c>
      <c r="I16" s="318">
        <f t="shared" si="2"/>
        <v>-10</v>
      </c>
      <c r="Q16" s="248" t="s">
        <v>123</v>
      </c>
      <c r="R16" s="247">
        <v>10</v>
      </c>
      <c r="S16" s="247">
        <v>16</v>
      </c>
      <c r="T16" s="335"/>
      <c r="U16" s="244">
        <v>50</v>
      </c>
      <c r="V16" s="244">
        <v>5</v>
      </c>
      <c r="W16" s="244">
        <v>45</v>
      </c>
      <c r="X16" s="335"/>
    </row>
    <row r="17" spans="1:24" ht="15.75">
      <c r="B17" s="244" t="s">
        <v>123</v>
      </c>
      <c r="C17" s="245">
        <v>10</v>
      </c>
      <c r="D17" s="245">
        <v>16</v>
      </c>
      <c r="E17" s="318">
        <f t="shared" si="1"/>
        <v>160</v>
      </c>
      <c r="F17" s="246">
        <v>55</v>
      </c>
      <c r="G17" s="246">
        <v>55</v>
      </c>
      <c r="H17" s="250">
        <v>75</v>
      </c>
      <c r="I17" s="318">
        <f t="shared" si="2"/>
        <v>-35</v>
      </c>
      <c r="Q17" s="244" t="s">
        <v>123</v>
      </c>
      <c r="R17" s="247">
        <v>10</v>
      </c>
      <c r="S17" s="247">
        <v>16</v>
      </c>
      <c r="T17" s="335"/>
      <c r="U17" s="244">
        <v>55</v>
      </c>
      <c r="V17" s="244">
        <v>55</v>
      </c>
      <c r="W17" s="251">
        <v>75</v>
      </c>
      <c r="X17" s="335"/>
    </row>
    <row r="18" spans="1:24" ht="15.75">
      <c r="B18" s="248" t="s">
        <v>122</v>
      </c>
      <c r="C18" s="245">
        <v>12</v>
      </c>
      <c r="D18" s="245">
        <v>20</v>
      </c>
      <c r="E18" s="318">
        <f t="shared" si="1"/>
        <v>240</v>
      </c>
      <c r="F18" s="246">
        <v>66</v>
      </c>
      <c r="G18" s="246">
        <v>88</v>
      </c>
      <c r="H18" s="246">
        <v>300</v>
      </c>
      <c r="I18" s="318">
        <f t="shared" si="2"/>
        <v>146</v>
      </c>
      <c r="Q18" s="248" t="s">
        <v>122</v>
      </c>
      <c r="R18" s="247">
        <v>12</v>
      </c>
      <c r="S18" s="247">
        <v>20</v>
      </c>
      <c r="T18" s="335"/>
      <c r="U18" s="244">
        <v>66</v>
      </c>
      <c r="V18" s="244">
        <v>88</v>
      </c>
      <c r="W18" s="244">
        <v>300</v>
      </c>
      <c r="X18" s="335"/>
    </row>
    <row r="19" spans="1:24" ht="15.75">
      <c r="B19" s="248" t="s">
        <v>122</v>
      </c>
      <c r="C19" s="245">
        <v>14</v>
      </c>
      <c r="D19" s="245">
        <v>16</v>
      </c>
      <c r="E19" s="318">
        <f t="shared" si="1"/>
        <v>224</v>
      </c>
      <c r="F19" s="246">
        <v>33</v>
      </c>
      <c r="G19" s="246">
        <v>12</v>
      </c>
      <c r="H19" s="246">
        <v>455</v>
      </c>
      <c r="I19" s="318">
        <f t="shared" si="2"/>
        <v>410</v>
      </c>
      <c r="Q19" s="248" t="s">
        <v>122</v>
      </c>
      <c r="R19" s="247">
        <v>14</v>
      </c>
      <c r="S19" s="247">
        <v>16</v>
      </c>
      <c r="T19" s="335"/>
      <c r="U19" s="244">
        <v>33</v>
      </c>
      <c r="V19" s="244">
        <v>12</v>
      </c>
      <c r="W19" s="244">
        <v>455</v>
      </c>
      <c r="X19" s="335"/>
    </row>
    <row r="20" spans="1:24" ht="15.75">
      <c r="B20" s="244" t="s">
        <v>123</v>
      </c>
      <c r="C20" s="245">
        <v>10</v>
      </c>
      <c r="D20" s="245">
        <v>18</v>
      </c>
      <c r="E20" s="318">
        <f t="shared" si="1"/>
        <v>180</v>
      </c>
      <c r="F20" s="246">
        <v>40</v>
      </c>
      <c r="G20" s="246">
        <v>2</v>
      </c>
      <c r="H20" s="246">
        <v>200</v>
      </c>
      <c r="I20" s="318">
        <f t="shared" si="2"/>
        <v>158</v>
      </c>
      <c r="Q20" s="244" t="s">
        <v>123</v>
      </c>
      <c r="R20" s="247">
        <v>10</v>
      </c>
      <c r="S20" s="247">
        <v>18</v>
      </c>
      <c r="T20" s="335"/>
      <c r="U20" s="244">
        <v>40</v>
      </c>
      <c r="V20" s="244">
        <v>2</v>
      </c>
      <c r="W20" s="244">
        <v>200</v>
      </c>
      <c r="X20" s="335"/>
    </row>
    <row r="21" spans="1:24" ht="18" customHeight="1">
      <c r="B21" s="248" t="s">
        <v>123</v>
      </c>
      <c r="C21" s="245">
        <v>12</v>
      </c>
      <c r="D21" s="245">
        <v>18</v>
      </c>
      <c r="E21" s="318">
        <f t="shared" si="1"/>
        <v>216</v>
      </c>
      <c r="F21" s="246">
        <v>25</v>
      </c>
      <c r="G21" s="246">
        <v>55</v>
      </c>
      <c r="H21" s="6">
        <v>92</v>
      </c>
      <c r="I21" s="318">
        <f t="shared" si="2"/>
        <v>12</v>
      </c>
      <c r="Q21" s="248" t="s">
        <v>123</v>
      </c>
      <c r="R21" s="247">
        <v>12</v>
      </c>
      <c r="S21" s="247">
        <v>18</v>
      </c>
      <c r="T21" s="335"/>
      <c r="U21" s="244">
        <v>25</v>
      </c>
      <c r="V21" s="244">
        <v>55</v>
      </c>
      <c r="W21" s="17">
        <v>92</v>
      </c>
      <c r="X21" s="335"/>
    </row>
    <row r="22" spans="1:24" ht="15.75">
      <c r="B22" s="248" t="s">
        <v>124</v>
      </c>
      <c r="C22" s="245">
        <v>30</v>
      </c>
      <c r="D22" s="245">
        <v>25</v>
      </c>
      <c r="E22" s="318">
        <f t="shared" si="1"/>
        <v>750</v>
      </c>
      <c r="F22" s="246">
        <v>45</v>
      </c>
      <c r="G22" s="246">
        <v>250</v>
      </c>
      <c r="H22" s="246">
        <v>580</v>
      </c>
      <c r="I22" s="318">
        <f t="shared" si="2"/>
        <v>285</v>
      </c>
      <c r="Q22" s="248" t="s">
        <v>124</v>
      </c>
      <c r="R22" s="247">
        <v>30</v>
      </c>
      <c r="S22" s="247">
        <v>25</v>
      </c>
      <c r="T22" s="335"/>
      <c r="U22" s="244">
        <v>45</v>
      </c>
      <c r="V22" s="244">
        <v>250</v>
      </c>
      <c r="W22" s="244">
        <v>580</v>
      </c>
      <c r="X22" s="335"/>
    </row>
    <row r="23" spans="1:24" ht="15.75">
      <c r="B23" s="244"/>
      <c r="C23" s="245"/>
      <c r="D23" s="245"/>
      <c r="E23" s="318"/>
      <c r="F23" s="245"/>
      <c r="G23" s="245"/>
      <c r="H23" s="245"/>
      <c r="I23" s="318"/>
    </row>
    <row r="24" spans="1:24" ht="15.75">
      <c r="B24" s="244"/>
      <c r="C24" s="245"/>
      <c r="D24" s="245"/>
      <c r="E24" s="318"/>
      <c r="F24" s="245"/>
      <c r="G24" s="245"/>
      <c r="H24" s="245"/>
      <c r="I24" s="318"/>
    </row>
    <row r="25" spans="1:24">
      <c r="B25" s="268"/>
      <c r="C25" s="264"/>
      <c r="D25" s="264"/>
      <c r="E25" s="267"/>
      <c r="F25" s="267"/>
      <c r="G25" s="264"/>
      <c r="H25" s="267"/>
      <c r="I25" s="267"/>
    </row>
    <row r="26" spans="1:24">
      <c r="A26" s="264"/>
      <c r="B26" s="264"/>
      <c r="C26" s="264"/>
      <c r="D26" s="265"/>
      <c r="E26" s="265"/>
      <c r="F26" s="265"/>
      <c r="G26" s="265"/>
      <c r="H26" s="265"/>
      <c r="I26" s="265"/>
    </row>
    <row r="27" spans="1:24">
      <c r="A27" s="264"/>
      <c r="B27" s="264"/>
      <c r="C27" s="264" t="s">
        <v>148</v>
      </c>
      <c r="D27" s="265" t="s">
        <v>121</v>
      </c>
      <c r="E27" s="265"/>
      <c r="F27" s="265"/>
      <c r="G27" s="265"/>
      <c r="H27" s="258"/>
      <c r="I27" s="265"/>
    </row>
    <row r="28" spans="1:24">
      <c r="A28" s="264"/>
      <c r="B28" s="264"/>
      <c r="C28" s="200">
        <f>F5+G5</f>
        <v>1312</v>
      </c>
      <c r="D28" s="200">
        <f>H5</f>
        <v>2188</v>
      </c>
      <c r="E28" s="265"/>
      <c r="F28" s="265"/>
      <c r="G28" s="265"/>
      <c r="H28" s="264"/>
      <c r="I28" s="265"/>
    </row>
    <row r="29" spans="1:24">
      <c r="A29" s="264"/>
      <c r="B29" s="264"/>
      <c r="C29" s="264"/>
      <c r="D29" s="264"/>
      <c r="E29" s="264"/>
      <c r="F29" s="264"/>
      <c r="G29" s="264"/>
      <c r="H29" s="259"/>
      <c r="I29" s="264"/>
    </row>
    <row r="30" spans="1:24">
      <c r="A30" s="264"/>
      <c r="B30" s="264"/>
      <c r="C30" s="264"/>
      <c r="D30" s="266"/>
      <c r="E30" s="266"/>
      <c r="F30" s="266"/>
      <c r="G30" s="266"/>
      <c r="H30" s="266"/>
      <c r="I30" s="266"/>
    </row>
    <row r="31" spans="1:24">
      <c r="A31" s="264"/>
      <c r="B31" s="264"/>
      <c r="C31" s="264"/>
      <c r="D31" s="264"/>
      <c r="E31" s="264"/>
      <c r="F31" s="264"/>
      <c r="G31" s="264"/>
      <c r="H31" s="264"/>
      <c r="I31" s="264"/>
    </row>
    <row r="32" spans="1:24">
      <c r="A32" s="264"/>
      <c r="B32" s="264"/>
      <c r="C32" s="264"/>
      <c r="D32" s="264"/>
      <c r="E32" s="264"/>
      <c r="F32" s="264"/>
      <c r="G32" s="264"/>
      <c r="H32" s="264"/>
      <c r="I32" s="264"/>
    </row>
    <row r="33" spans="1:9">
      <c r="A33" s="264"/>
      <c r="B33" s="264"/>
      <c r="C33" s="264"/>
      <c r="D33" s="264"/>
      <c r="E33" s="264"/>
      <c r="F33" s="264"/>
      <c r="G33" s="264"/>
      <c r="H33" s="264"/>
      <c r="I33" s="264"/>
    </row>
    <row r="34" spans="1:9">
      <c r="A34" s="264"/>
      <c r="B34" s="264"/>
      <c r="C34" s="264"/>
      <c r="D34" s="264"/>
      <c r="E34" s="264"/>
      <c r="F34" s="264"/>
      <c r="G34" s="264"/>
      <c r="H34" s="264"/>
      <c r="I34" s="264"/>
    </row>
    <row r="35" spans="1:9">
      <c r="A35" s="264"/>
      <c r="B35" s="264"/>
      <c r="C35" s="264"/>
      <c r="D35" s="259"/>
      <c r="E35" s="259"/>
      <c r="F35" s="259"/>
      <c r="G35" s="259"/>
      <c r="H35" s="259"/>
      <c r="I35" s="259"/>
    </row>
    <row r="36" spans="1:9">
      <c r="A36" s="264"/>
      <c r="B36" s="264"/>
      <c r="C36" s="264"/>
      <c r="D36" s="259"/>
      <c r="E36" s="259"/>
      <c r="F36" s="259"/>
      <c r="G36" s="259"/>
      <c r="H36" s="259"/>
      <c r="I36" s="259"/>
    </row>
    <row r="37" spans="1:9">
      <c r="A37" s="264"/>
      <c r="B37" s="264"/>
      <c r="C37" s="264"/>
      <c r="D37" s="265"/>
      <c r="E37" s="265"/>
      <c r="F37" s="264"/>
      <c r="G37" s="264"/>
      <c r="H37" s="264"/>
      <c r="I37" s="264"/>
    </row>
    <row r="38" spans="1:9">
      <c r="B38" s="264"/>
      <c r="C38" s="264"/>
      <c r="D38" s="265"/>
      <c r="E38" s="265"/>
      <c r="F38" s="264"/>
      <c r="G38" s="264"/>
      <c r="H38" s="264"/>
      <c r="I38" s="264"/>
    </row>
    <row r="39" spans="1:9">
      <c r="B39" s="264"/>
      <c r="C39" s="264"/>
      <c r="D39" s="265"/>
      <c r="E39" s="265"/>
      <c r="F39" s="264"/>
      <c r="G39" s="264"/>
      <c r="H39" s="264"/>
      <c r="I39" s="264"/>
    </row>
    <row r="40" spans="1:9">
      <c r="B40" s="264"/>
      <c r="C40" s="264"/>
      <c r="D40" s="265"/>
      <c r="E40" s="265"/>
      <c r="F40" s="264"/>
      <c r="G40" s="264"/>
      <c r="H40" s="264"/>
      <c r="I40" s="264"/>
    </row>
    <row r="41" spans="1:9">
      <c r="B41" s="264"/>
      <c r="C41" s="264"/>
      <c r="D41" s="265"/>
      <c r="E41" s="265"/>
      <c r="F41" s="264"/>
      <c r="G41" s="264"/>
      <c r="H41" s="264"/>
      <c r="I41" s="264"/>
    </row>
    <row r="42" spans="1:9">
      <c r="B42" s="264"/>
      <c r="C42" s="264"/>
      <c r="D42" s="265"/>
      <c r="E42" s="265"/>
      <c r="F42" s="264"/>
      <c r="G42" s="264"/>
      <c r="H42" s="264"/>
      <c r="I42" s="264"/>
    </row>
    <row r="43" spans="1:9">
      <c r="B43" s="264"/>
      <c r="C43" s="265"/>
      <c r="D43" s="265"/>
      <c r="E43" s="265"/>
      <c r="F43" s="264"/>
      <c r="G43" s="264"/>
      <c r="H43" s="264"/>
      <c r="I43" s="264"/>
    </row>
    <row r="44" spans="1:9">
      <c r="B44" s="264"/>
      <c r="C44" s="265"/>
      <c r="D44" s="265"/>
      <c r="E44" s="265"/>
      <c r="F44" s="264"/>
      <c r="G44" s="264"/>
      <c r="H44" s="264"/>
      <c r="I44" s="264"/>
    </row>
    <row r="45" spans="1:9">
      <c r="B45" s="264"/>
      <c r="C45" s="265"/>
      <c r="D45" s="265"/>
      <c r="E45" s="265"/>
      <c r="F45" s="264"/>
      <c r="G45" s="264"/>
      <c r="H45" s="264"/>
      <c r="I45" s="264"/>
    </row>
    <row r="46" spans="1:9">
      <c r="B46" s="264"/>
      <c r="C46" s="265"/>
      <c r="D46" s="265"/>
      <c r="E46" s="265"/>
      <c r="F46" s="264"/>
      <c r="G46" s="264"/>
      <c r="H46" s="264"/>
      <c r="I46" s="264"/>
    </row>
    <row r="47" spans="1:9">
      <c r="B47" s="264"/>
      <c r="C47" s="265"/>
      <c r="D47" s="265"/>
      <c r="E47" s="265"/>
      <c r="F47" s="264"/>
      <c r="G47" s="264"/>
      <c r="H47" s="264"/>
      <c r="I47" s="264"/>
    </row>
    <row r="48" spans="1:9">
      <c r="B48" s="264"/>
      <c r="C48" s="265"/>
      <c r="D48" s="265"/>
      <c r="E48" s="265"/>
      <c r="F48" s="264"/>
      <c r="G48" s="264"/>
      <c r="H48" s="264"/>
      <c r="I48" s="264"/>
    </row>
    <row r="49" spans="2:9">
      <c r="B49" s="264"/>
      <c r="C49" s="265"/>
      <c r="D49" s="265"/>
      <c r="E49" s="265"/>
      <c r="F49" s="264"/>
      <c r="G49" s="264"/>
      <c r="H49" s="264"/>
      <c r="I49" s="264"/>
    </row>
    <row r="50" spans="2:9">
      <c r="B50" s="264"/>
      <c r="C50" s="265"/>
      <c r="D50" s="265"/>
      <c r="E50" s="265"/>
      <c r="F50" s="264"/>
      <c r="G50" s="264"/>
      <c r="H50" s="264"/>
      <c r="I50" s="264"/>
    </row>
    <row r="51" spans="2:9">
      <c r="B51" s="264"/>
      <c r="C51" s="265"/>
      <c r="D51" s="265"/>
      <c r="E51" s="265"/>
      <c r="F51" s="264"/>
      <c r="G51" s="264"/>
      <c r="H51" s="264"/>
      <c r="I51" s="264"/>
    </row>
    <row r="52" spans="2:9">
      <c r="B52" s="264"/>
      <c r="C52" s="265"/>
      <c r="D52" s="265"/>
      <c r="E52" s="265"/>
      <c r="F52" s="264"/>
      <c r="G52" s="264"/>
      <c r="H52" s="264"/>
      <c r="I52" s="264"/>
    </row>
    <row r="53" spans="2:9">
      <c r="B53" s="264"/>
      <c r="C53" s="265"/>
      <c r="D53" s="265"/>
      <c r="E53" s="265"/>
      <c r="F53" s="264"/>
      <c r="G53" s="264"/>
      <c r="H53" s="264"/>
      <c r="I53" s="264"/>
    </row>
    <row r="54" spans="2:9">
      <c r="B54" s="264"/>
      <c r="C54" s="265"/>
      <c r="D54" s="265"/>
      <c r="E54" s="265"/>
      <c r="F54" s="264"/>
      <c r="G54" s="264"/>
      <c r="H54" s="264"/>
      <c r="I54" s="264"/>
    </row>
    <row r="55" spans="2:9">
      <c r="B55" s="264"/>
      <c r="C55" s="265"/>
      <c r="D55" s="265"/>
      <c r="E55" s="265"/>
      <c r="F55" s="264"/>
      <c r="G55" s="264"/>
      <c r="H55" s="264"/>
      <c r="I55" s="264"/>
    </row>
    <row r="56" spans="2:9">
      <c r="B56" s="264"/>
      <c r="C56" s="265"/>
      <c r="D56" s="265"/>
      <c r="E56" s="265"/>
      <c r="F56" s="264"/>
      <c r="G56" s="264"/>
      <c r="H56" s="264"/>
      <c r="I56" s="264"/>
    </row>
    <row r="57" spans="2:9">
      <c r="B57" s="264"/>
      <c r="C57" s="265"/>
      <c r="D57" s="265"/>
      <c r="E57" s="265"/>
      <c r="F57" s="264"/>
      <c r="G57" s="264"/>
      <c r="H57" s="264"/>
      <c r="I57" s="264"/>
    </row>
    <row r="58" spans="2:9">
      <c r="B58" s="264"/>
      <c r="C58" s="265"/>
      <c r="D58" s="265"/>
      <c r="E58" s="265"/>
      <c r="F58" s="264"/>
      <c r="G58" s="264"/>
      <c r="H58" s="264"/>
      <c r="I58" s="264"/>
    </row>
    <row r="59" spans="2:9">
      <c r="B59" s="264"/>
      <c r="C59" s="265"/>
      <c r="D59" s="265"/>
      <c r="E59" s="265"/>
      <c r="F59" s="264"/>
      <c r="G59" s="264"/>
      <c r="H59" s="264"/>
      <c r="I59" s="264"/>
    </row>
    <row r="60" spans="2:9">
      <c r="B60" s="264"/>
      <c r="C60" s="265"/>
      <c r="D60" s="265"/>
      <c r="E60" s="265"/>
      <c r="F60" s="264"/>
      <c r="G60" s="264"/>
      <c r="H60" s="264"/>
      <c r="I60" s="264"/>
    </row>
    <row r="61" spans="2:9">
      <c r="B61" s="264"/>
      <c r="C61" s="265"/>
      <c r="D61" s="265"/>
      <c r="E61" s="265"/>
      <c r="F61" s="264"/>
      <c r="G61" s="264"/>
      <c r="H61" s="264"/>
      <c r="I61" s="264"/>
    </row>
    <row r="62" spans="2:9">
      <c r="B62" s="264"/>
      <c r="C62" s="265"/>
      <c r="D62" s="265"/>
      <c r="E62" s="265"/>
      <c r="F62" s="264"/>
      <c r="G62" s="264"/>
      <c r="H62" s="264"/>
      <c r="I62" s="264"/>
    </row>
    <row r="63" spans="2:9">
      <c r="B63" s="264"/>
      <c r="C63" s="265"/>
      <c r="D63" s="265"/>
      <c r="E63" s="265"/>
      <c r="F63" s="264"/>
      <c r="G63" s="264"/>
      <c r="H63" s="264"/>
      <c r="I63" s="264"/>
    </row>
    <row r="64" spans="2:9">
      <c r="B64" s="264"/>
      <c r="C64" s="265"/>
      <c r="D64" s="265"/>
      <c r="E64" s="265"/>
      <c r="F64" s="264"/>
      <c r="G64" s="264"/>
      <c r="H64" s="264"/>
      <c r="I64" s="264"/>
    </row>
    <row r="65" spans="2:9">
      <c r="B65" s="264"/>
      <c r="C65" s="265"/>
      <c r="D65" s="265"/>
      <c r="E65" s="265"/>
      <c r="F65" s="264"/>
      <c r="G65" s="264"/>
      <c r="H65" s="264"/>
      <c r="I65" s="264"/>
    </row>
    <row r="66" spans="2:9">
      <c r="B66" s="264"/>
      <c r="C66" s="265"/>
      <c r="D66" s="265"/>
      <c r="E66" s="265"/>
      <c r="F66" s="264"/>
      <c r="G66" s="264"/>
      <c r="H66" s="264"/>
      <c r="I66" s="264"/>
    </row>
    <row r="67" spans="2:9">
      <c r="B67" s="264"/>
      <c r="C67" s="265"/>
      <c r="D67" s="265"/>
      <c r="E67" s="265"/>
      <c r="F67" s="264"/>
      <c r="G67" s="264"/>
      <c r="H67" s="264"/>
      <c r="I67" s="264"/>
    </row>
    <row r="68" spans="2:9">
      <c r="B68" s="264"/>
      <c r="C68" s="265"/>
      <c r="D68" s="265"/>
      <c r="E68" s="265"/>
      <c r="F68" s="264"/>
      <c r="G68" s="264"/>
      <c r="H68" s="264"/>
      <c r="I68" s="264"/>
    </row>
    <row r="69" spans="2:9">
      <c r="B69" s="264"/>
      <c r="C69" s="265"/>
      <c r="D69" s="265"/>
      <c r="E69" s="265"/>
      <c r="F69" s="264"/>
      <c r="G69" s="264"/>
      <c r="H69" s="264"/>
      <c r="I69" s="264"/>
    </row>
    <row r="70" spans="2:9">
      <c r="B70" s="269"/>
      <c r="C70" s="270"/>
      <c r="D70" s="270"/>
      <c r="E70" s="270"/>
      <c r="F70" s="269"/>
      <c r="G70" s="269"/>
      <c r="H70" s="269"/>
      <c r="I70" s="264"/>
    </row>
    <row r="71" spans="2:9">
      <c r="B71" s="269"/>
      <c r="C71" s="270"/>
      <c r="D71" s="270"/>
      <c r="E71" s="270"/>
      <c r="F71" s="269"/>
      <c r="G71" s="269"/>
      <c r="H71" s="269"/>
      <c r="I71" s="264"/>
    </row>
    <row r="72" spans="2:9">
      <c r="B72" s="269"/>
      <c r="C72" s="270"/>
      <c r="D72" s="270"/>
      <c r="E72" s="270"/>
      <c r="F72" s="269"/>
      <c r="G72" s="269"/>
      <c r="H72" s="269"/>
      <c r="I72" s="264"/>
    </row>
    <row r="73" spans="2:9">
      <c r="B73" s="269"/>
      <c r="C73" s="270"/>
      <c r="D73" s="270"/>
      <c r="E73" s="270"/>
      <c r="F73" s="269"/>
      <c r="G73" s="269"/>
      <c r="H73" s="269"/>
      <c r="I73" s="264"/>
    </row>
    <row r="74" spans="2:9">
      <c r="B74" s="269"/>
      <c r="C74" s="270"/>
      <c r="D74" s="270"/>
      <c r="E74" s="270"/>
      <c r="F74" s="269"/>
      <c r="G74" s="269"/>
      <c r="H74" s="269"/>
      <c r="I74" s="264"/>
    </row>
    <row r="75" spans="2:9">
      <c r="B75" s="269"/>
      <c r="C75" s="270"/>
      <c r="D75" s="270"/>
      <c r="E75" s="270"/>
      <c r="F75" s="269"/>
      <c r="G75" s="269"/>
      <c r="H75" s="269"/>
      <c r="I75" s="264"/>
    </row>
    <row r="76" spans="2:9">
      <c r="B76" s="269"/>
      <c r="C76" s="270"/>
      <c r="D76" s="270"/>
      <c r="E76" s="270"/>
      <c r="F76" s="269"/>
      <c r="G76" s="269"/>
      <c r="H76" s="269"/>
      <c r="I76" s="264"/>
    </row>
    <row r="77" spans="2:9">
      <c r="B77" s="269"/>
      <c r="C77" s="270"/>
      <c r="D77" s="270"/>
      <c r="E77" s="270"/>
      <c r="F77" s="269"/>
      <c r="G77" s="269"/>
      <c r="H77" s="269"/>
      <c r="I77" s="264"/>
    </row>
    <row r="78" spans="2:9">
      <c r="B78" s="269"/>
      <c r="C78" s="270"/>
      <c r="D78" s="270"/>
      <c r="E78" s="270"/>
      <c r="F78" s="269"/>
      <c r="G78" s="269"/>
      <c r="H78" s="269"/>
      <c r="I78" s="264"/>
    </row>
    <row r="79" spans="2:9">
      <c r="B79" s="269"/>
      <c r="C79" s="270"/>
      <c r="D79" s="270"/>
      <c r="E79" s="270"/>
      <c r="F79" s="269"/>
      <c r="G79" s="269"/>
      <c r="H79" s="269"/>
      <c r="I79" s="264"/>
    </row>
    <row r="80" spans="2:9">
      <c r="B80" s="269"/>
      <c r="C80" s="270"/>
      <c r="D80" s="270"/>
      <c r="E80" s="270"/>
      <c r="F80" s="269"/>
      <c r="G80" s="269"/>
      <c r="H80" s="269"/>
      <c r="I80" s="264"/>
    </row>
    <row r="81" spans="2:9">
      <c r="B81" s="269"/>
      <c r="C81" s="270"/>
      <c r="D81" s="270"/>
      <c r="E81" s="270"/>
      <c r="F81" s="269"/>
      <c r="G81" s="269"/>
      <c r="H81" s="269"/>
      <c r="I81" s="264"/>
    </row>
    <row r="82" spans="2:9">
      <c r="B82" s="269"/>
      <c r="C82" s="270"/>
      <c r="D82" s="270"/>
      <c r="E82" s="270"/>
      <c r="F82" s="269"/>
      <c r="G82" s="269"/>
      <c r="H82" s="269"/>
      <c r="I82" s="264"/>
    </row>
    <row r="83" spans="2:9">
      <c r="B83" s="269"/>
      <c r="C83" s="270"/>
      <c r="D83" s="270"/>
      <c r="E83" s="270"/>
      <c r="F83" s="269"/>
      <c r="G83" s="269"/>
      <c r="H83" s="269"/>
      <c r="I83" s="264"/>
    </row>
    <row r="84" spans="2:9">
      <c r="B84" s="269"/>
      <c r="C84" s="270"/>
      <c r="D84" s="270"/>
      <c r="E84" s="270"/>
      <c r="F84" s="269"/>
      <c r="G84" s="269"/>
      <c r="H84" s="269"/>
      <c r="I84" s="264"/>
    </row>
    <row r="85" spans="2:9">
      <c r="B85" s="269"/>
      <c r="C85" s="270"/>
      <c r="D85" s="270"/>
      <c r="E85" s="270"/>
      <c r="F85" s="269"/>
      <c r="G85" s="269"/>
      <c r="H85" s="269"/>
      <c r="I85" s="264"/>
    </row>
    <row r="86" spans="2:9">
      <c r="B86" s="269"/>
      <c r="C86" s="270"/>
      <c r="D86" s="270"/>
      <c r="E86" s="270"/>
      <c r="F86" s="269"/>
      <c r="G86" s="269"/>
      <c r="H86" s="269"/>
      <c r="I86" s="264"/>
    </row>
    <row r="87" spans="2:9">
      <c r="B87" s="269"/>
      <c r="C87" s="270"/>
      <c r="D87" s="270"/>
      <c r="E87" s="270"/>
      <c r="F87" s="269"/>
      <c r="G87" s="269"/>
      <c r="H87" s="269"/>
      <c r="I87" s="264"/>
    </row>
  </sheetData>
  <mergeCells count="1">
    <mergeCell ref="F4:G4"/>
  </mergeCells>
  <conditionalFormatting sqref="B8:B23 B88:B1048576 B43:B69 C25:I25">
    <cfRule type="cellIs" dxfId="80" priority="14" operator="greaterThan">
      <formula>0.01</formula>
    </cfRule>
  </conditionalFormatting>
  <conditionalFormatting sqref="B70:B87">
    <cfRule type="cellIs" dxfId="79" priority="13" operator="equal">
      <formula>0</formula>
    </cfRule>
  </conditionalFormatting>
  <conditionalFormatting sqref="D30:I30">
    <cfRule type="cellIs" dxfId="78" priority="10" operator="equal">
      <formula>3</formula>
    </cfRule>
    <cfRule type="containsText" dxfId="77" priority="11" operator="containsText" text="2">
      <formula>NOT(ISERROR(SEARCH("2",D30)))</formula>
    </cfRule>
    <cfRule type="cellIs" dxfId="76" priority="12" operator="equal">
      <formula>1</formula>
    </cfRule>
  </conditionalFormatting>
  <conditionalFormatting sqref="B8:B24">
    <cfRule type="containsText" dxfId="75" priority="3" operator="containsText" text="Com">
      <formula>NOT(ISERROR(SEARCH("Com",B8)))</formula>
    </cfRule>
    <cfRule type="containsText" dxfId="74" priority="4" operator="containsText" text="Farm">
      <formula>NOT(ISERROR(SEARCH("Farm",B8)))</formula>
    </cfRule>
    <cfRule type="containsText" dxfId="73" priority="5" operator="containsText" text="Home">
      <formula>NOT(ISERROR(SEARCH("Home",B8)))</formula>
    </cfRule>
  </conditionalFormatting>
  <conditionalFormatting sqref="L21">
    <cfRule type="cellIs" dxfId="7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Z56"/>
  <sheetViews>
    <sheetView workbookViewId="0">
      <selection activeCell="D2" sqref="D2"/>
    </sheetView>
  </sheetViews>
  <sheetFormatPr defaultColWidth="9.42578125" defaultRowHeight="15"/>
  <cols>
    <col min="1" max="1" width="4.28515625" style="282" customWidth="1"/>
    <col min="2" max="2" width="12.85546875" style="290" customWidth="1"/>
    <col min="3" max="3" width="15.7109375" style="282" customWidth="1"/>
    <col min="4" max="4" width="9.85546875" style="282" bestFit="1" customWidth="1"/>
    <col min="5" max="5" width="13.28515625" style="282" bestFit="1" customWidth="1"/>
    <col min="6" max="6" width="13.5703125" style="282" bestFit="1" customWidth="1"/>
    <col min="7" max="7" width="9.42578125" style="282"/>
    <col min="8" max="8" width="13" style="287" customWidth="1"/>
    <col min="9" max="9" width="11.42578125" style="282" bestFit="1" customWidth="1"/>
    <col min="10" max="15" width="9.42578125" style="282"/>
    <col min="16" max="16" width="9.5703125" style="282" customWidth="1"/>
    <col min="17" max="17" width="9.42578125" style="201"/>
    <col min="18" max="18" width="9.7109375" style="291" bestFit="1" customWidth="1"/>
    <col min="19" max="19" width="8.42578125" customWidth="1"/>
    <col min="21" max="21" width="13.7109375" customWidth="1"/>
    <col min="22" max="22" width="10" customWidth="1"/>
    <col min="24" max="24" width="9.42578125" style="201"/>
    <col min="25" max="25" width="12.140625" customWidth="1"/>
    <col min="26" max="26" width="17" customWidth="1"/>
  </cols>
  <sheetData>
    <row r="1" spans="2:26" ht="15.75">
      <c r="E1" s="298" t="s">
        <v>232</v>
      </c>
      <c r="G1" s="295" t="s">
        <v>227</v>
      </c>
      <c r="H1" s="319">
        <f>MAX(H10:H103)</f>
        <v>498</v>
      </c>
      <c r="I1" s="299" t="s">
        <v>207</v>
      </c>
      <c r="J1" s="320">
        <f>SUMIF(F$10:F$100,I1,H$10:H$100)</f>
        <v>498</v>
      </c>
      <c r="Q1" s="296">
        <v>43101</v>
      </c>
      <c r="S1" s="341"/>
      <c r="U1" s="303" t="s">
        <v>232</v>
      </c>
      <c r="V1" s="17"/>
      <c r="W1" s="220" t="s">
        <v>227</v>
      </c>
      <c r="X1" s="312"/>
      <c r="Y1" s="313" t="s">
        <v>207</v>
      </c>
      <c r="Z1" s="312"/>
    </row>
    <row r="2" spans="2:26" ht="15.75">
      <c r="E2" s="320">
        <f>COUNTA(E10:E103)</f>
        <v>31</v>
      </c>
      <c r="G2" s="295" t="s">
        <v>228</v>
      </c>
      <c r="H2" s="319">
        <f>MIN(H10:H103)</f>
        <v>125</v>
      </c>
      <c r="I2" s="300" t="s">
        <v>163</v>
      </c>
      <c r="J2" s="320">
        <f t="shared" ref="J2" si="0">SUMIF(F$10:F$100,I2,H$10:H$100)</f>
        <v>398</v>
      </c>
      <c r="Q2" s="297">
        <v>43101</v>
      </c>
      <c r="U2" s="315"/>
      <c r="V2" s="17"/>
      <c r="W2" s="220" t="s">
        <v>228</v>
      </c>
      <c r="X2" s="312"/>
      <c r="Y2" s="220" t="s">
        <v>163</v>
      </c>
      <c r="Z2" s="312"/>
    </row>
    <row r="3" spans="2:26" ht="16.5" thickBot="1">
      <c r="G3" s="295" t="s">
        <v>229</v>
      </c>
      <c r="H3" s="319">
        <f>AVERAGE(H10:H103)</f>
        <v>242.7903225806451</v>
      </c>
      <c r="I3" s="301" t="s">
        <v>160</v>
      </c>
      <c r="J3" s="320">
        <f>SUMIF(F$10:F$100,I3,H$10:H$100)</f>
        <v>594.79999999999995</v>
      </c>
      <c r="U3" s="17"/>
      <c r="V3" s="17"/>
      <c r="W3" s="220" t="s">
        <v>229</v>
      </c>
      <c r="X3" s="312"/>
      <c r="Y3" s="314" t="s">
        <v>160</v>
      </c>
      <c r="Z3" s="312"/>
    </row>
    <row r="4" spans="2:26" ht="15.75">
      <c r="G4" s="295" t="s">
        <v>270</v>
      </c>
      <c r="H4" s="319">
        <f ca="1">SUMIF(B10:B52,"&gt;=43101",H10:H52)</f>
        <v>5924.2000000000007</v>
      </c>
      <c r="U4" s="17"/>
      <c r="V4" s="17"/>
      <c r="W4" s="220" t="s">
        <v>271</v>
      </c>
      <c r="X4" s="312"/>
      <c r="Y4" s="17"/>
      <c r="Z4" s="17"/>
    </row>
    <row r="5" spans="2:26">
      <c r="R5"/>
      <c r="U5" s="17"/>
      <c r="V5" s="17"/>
      <c r="W5" s="17"/>
      <c r="X5" s="304"/>
      <c r="Y5" s="17"/>
      <c r="Z5" s="17"/>
    </row>
    <row r="6" spans="2:26" ht="15.75">
      <c r="H6" s="302" t="str">
        <f>IF(H7&lt;&gt;H8,"Data is Filtered","")</f>
        <v/>
      </c>
      <c r="U6" s="17"/>
      <c r="V6" s="17"/>
      <c r="W6" s="17"/>
      <c r="X6" s="312"/>
      <c r="Y6" s="17"/>
      <c r="Z6" s="17"/>
    </row>
    <row r="7" spans="2:26" ht="15.75">
      <c r="G7" s="295" t="s">
        <v>230</v>
      </c>
      <c r="H7" s="319">
        <f>SUM(H10:H103)</f>
        <v>7526.4999999999982</v>
      </c>
      <c r="U7" s="17"/>
      <c r="V7" s="17"/>
      <c r="W7" s="220" t="s">
        <v>230</v>
      </c>
      <c r="X7" s="312"/>
      <c r="Y7" s="17"/>
      <c r="Z7" s="17"/>
    </row>
    <row r="8" spans="2:26" ht="15.75">
      <c r="G8" s="295" t="s">
        <v>231</v>
      </c>
      <c r="H8" s="319">
        <f>SUBTOTAL(9,H10:H100)</f>
        <v>7526.4999999999982</v>
      </c>
      <c r="U8" s="17"/>
      <c r="V8" s="220"/>
      <c r="W8" s="220" t="s">
        <v>278</v>
      </c>
      <c r="X8" s="319">
        <f>SUBTOTAL(9,X10:X100)</f>
        <v>7527.4999999999982</v>
      </c>
      <c r="Y8" s="17"/>
      <c r="Z8" s="17"/>
    </row>
    <row r="9" spans="2:26">
      <c r="B9" s="292" t="s">
        <v>226</v>
      </c>
      <c r="C9" s="293" t="s">
        <v>222</v>
      </c>
      <c r="D9" s="294" t="s">
        <v>151</v>
      </c>
      <c r="E9" s="294" t="s">
        <v>152</v>
      </c>
      <c r="F9" s="294" t="s">
        <v>153</v>
      </c>
      <c r="G9" s="294" t="s">
        <v>154</v>
      </c>
      <c r="H9" s="294" t="s">
        <v>98</v>
      </c>
      <c r="R9" s="291" t="s">
        <v>226</v>
      </c>
      <c r="S9" t="s">
        <v>222</v>
      </c>
      <c r="T9" s="278" t="s">
        <v>151</v>
      </c>
      <c r="U9" s="278" t="s">
        <v>152</v>
      </c>
      <c r="V9" s="278" t="s">
        <v>153</v>
      </c>
      <c r="W9" s="279" t="s">
        <v>154</v>
      </c>
      <c r="X9" s="281" t="s">
        <v>98</v>
      </c>
    </row>
    <row r="10" spans="2:26">
      <c r="B10" s="290">
        <f ca="1">TODAY()-1530</f>
        <v>42611</v>
      </c>
      <c r="C10" s="282" t="s">
        <v>221</v>
      </c>
      <c r="D10" s="283" t="s">
        <v>174</v>
      </c>
      <c r="E10" s="283" t="s">
        <v>175</v>
      </c>
      <c r="F10" s="283" t="s">
        <v>176</v>
      </c>
      <c r="G10" s="282">
        <v>92262</v>
      </c>
      <c r="H10" s="287">
        <v>144.9</v>
      </c>
      <c r="I10" s="284"/>
      <c r="R10" s="291">
        <f ca="1">TODAY()-70</f>
        <v>44071</v>
      </c>
      <c r="S10" t="s">
        <v>221</v>
      </c>
      <c r="T10" s="280" t="s">
        <v>171</v>
      </c>
      <c r="U10" s="280" t="s">
        <v>172</v>
      </c>
      <c r="V10" s="280" t="s">
        <v>173</v>
      </c>
      <c r="W10">
        <v>92421</v>
      </c>
      <c r="X10" s="286">
        <v>269.89999999999998</v>
      </c>
    </row>
    <row r="11" spans="2:26">
      <c r="B11" s="290">
        <f ca="1">TODAY()-1500</f>
        <v>42641</v>
      </c>
      <c r="C11" s="282" t="s">
        <v>221</v>
      </c>
      <c r="D11" s="283" t="s">
        <v>177</v>
      </c>
      <c r="E11" s="283" t="s">
        <v>178</v>
      </c>
      <c r="F11" s="283" t="s">
        <v>160</v>
      </c>
      <c r="G11" s="282">
        <v>92269</v>
      </c>
      <c r="H11" s="287">
        <v>145</v>
      </c>
      <c r="I11" s="285"/>
      <c r="R11" s="291">
        <f ca="1">TODAY()-800</f>
        <v>43341</v>
      </c>
      <c r="S11" t="s">
        <v>221</v>
      </c>
      <c r="T11" s="280" t="s">
        <v>179</v>
      </c>
      <c r="U11" s="280" t="s">
        <v>178</v>
      </c>
      <c r="V11" s="280" t="s">
        <v>180</v>
      </c>
      <c r="W11">
        <v>92262</v>
      </c>
      <c r="X11" s="286">
        <v>187</v>
      </c>
    </row>
    <row r="12" spans="2:26">
      <c r="B12" s="290">
        <f ca="1">TODAY()-1420</f>
        <v>42721</v>
      </c>
      <c r="C12" s="282" t="s">
        <v>221</v>
      </c>
      <c r="D12" s="283" t="s">
        <v>212</v>
      </c>
      <c r="E12" s="283" t="s">
        <v>170</v>
      </c>
      <c r="F12" s="283" t="s">
        <v>204</v>
      </c>
      <c r="G12" s="282">
        <v>92904</v>
      </c>
      <c r="H12" s="287">
        <v>210</v>
      </c>
      <c r="I12" s="284"/>
      <c r="R12" s="291">
        <f ca="1">TODAY()</f>
        <v>44141</v>
      </c>
      <c r="S12" t="s">
        <v>221</v>
      </c>
      <c r="T12" s="280" t="s">
        <v>155</v>
      </c>
      <c r="U12" s="280" t="s">
        <v>156</v>
      </c>
      <c r="V12" s="280" t="s">
        <v>157</v>
      </c>
      <c r="W12">
        <v>92020</v>
      </c>
      <c r="X12" s="286">
        <v>169</v>
      </c>
    </row>
    <row r="13" spans="2:26">
      <c r="B13" s="290">
        <f ca="1">TODAY()-1405</f>
        <v>42736</v>
      </c>
      <c r="C13" s="282" t="s">
        <v>221</v>
      </c>
      <c r="D13" s="283" t="s">
        <v>174</v>
      </c>
      <c r="E13" s="283" t="s">
        <v>193</v>
      </c>
      <c r="F13" s="283" t="s">
        <v>189</v>
      </c>
      <c r="G13" s="282">
        <v>92469</v>
      </c>
      <c r="H13" s="287">
        <v>235</v>
      </c>
      <c r="I13" s="285"/>
      <c r="R13" s="291">
        <f ca="1">TODAY()-1200</f>
        <v>42941</v>
      </c>
      <c r="S13" t="s">
        <v>221</v>
      </c>
      <c r="T13" s="280" t="s">
        <v>205</v>
      </c>
      <c r="U13" s="280" t="s">
        <v>206</v>
      </c>
      <c r="V13" s="280" t="s">
        <v>207</v>
      </c>
      <c r="W13">
        <v>92401</v>
      </c>
      <c r="X13" s="286">
        <v>499</v>
      </c>
    </row>
    <row r="14" spans="2:26">
      <c r="B14" s="290">
        <f ca="1">TODAY()-1400</f>
        <v>42741</v>
      </c>
      <c r="C14" s="282" t="s">
        <v>221</v>
      </c>
      <c r="D14" s="283" t="s">
        <v>211</v>
      </c>
      <c r="E14" s="283" t="s">
        <v>168</v>
      </c>
      <c r="F14" s="283" t="s">
        <v>197</v>
      </c>
      <c r="G14" s="282">
        <v>92099</v>
      </c>
      <c r="H14" s="287">
        <v>179.9</v>
      </c>
      <c r="I14" s="284"/>
      <c r="R14" s="291">
        <f ca="1">TODAY()-1420</f>
        <v>42721</v>
      </c>
      <c r="S14" t="s">
        <v>221</v>
      </c>
      <c r="T14" s="280" t="s">
        <v>212</v>
      </c>
      <c r="U14" s="280" t="s">
        <v>170</v>
      </c>
      <c r="V14" s="280" t="s">
        <v>204</v>
      </c>
      <c r="W14">
        <v>92904</v>
      </c>
      <c r="X14" s="286">
        <v>210</v>
      </c>
    </row>
    <row r="15" spans="2:26">
      <c r="B15" s="290">
        <f ca="1">TODAY()-1200</f>
        <v>42941</v>
      </c>
      <c r="C15" s="282" t="s">
        <v>221</v>
      </c>
      <c r="D15" s="283" t="s">
        <v>205</v>
      </c>
      <c r="E15" s="283" t="s">
        <v>206</v>
      </c>
      <c r="F15" s="283" t="s">
        <v>207</v>
      </c>
      <c r="G15" s="282">
        <v>92401</v>
      </c>
      <c r="H15" s="287">
        <v>498</v>
      </c>
      <c r="I15" s="285"/>
      <c r="K15" s="290"/>
      <c r="L15" s="290"/>
      <c r="M15" s="290"/>
      <c r="N15" s="290"/>
      <c r="O15" s="290"/>
      <c r="R15" s="291">
        <f ca="1">TODAY()-799</f>
        <v>43342</v>
      </c>
      <c r="S15" t="s">
        <v>224</v>
      </c>
      <c r="T15" s="280" t="s">
        <v>202</v>
      </c>
      <c r="U15" s="280" t="s">
        <v>203</v>
      </c>
      <c r="V15" s="280" t="s">
        <v>204</v>
      </c>
      <c r="W15">
        <v>92909</v>
      </c>
      <c r="X15" s="286">
        <v>259.89999999999998</v>
      </c>
    </row>
    <row r="16" spans="2:26">
      <c r="B16" s="290">
        <f ca="1">TODAY()-1100</f>
        <v>43041</v>
      </c>
      <c r="C16" s="282" t="s">
        <v>221</v>
      </c>
      <c r="D16" s="283" t="s">
        <v>167</v>
      </c>
      <c r="E16" s="283" t="s">
        <v>58</v>
      </c>
      <c r="F16" s="283" t="s">
        <v>157</v>
      </c>
      <c r="G16" s="282">
        <v>92002</v>
      </c>
      <c r="H16" s="287">
        <v>189.5</v>
      </c>
      <c r="I16" s="284"/>
      <c r="R16" s="291">
        <f ca="1">TODAY()-1530</f>
        <v>42611</v>
      </c>
      <c r="S16" t="s">
        <v>221</v>
      </c>
      <c r="T16" s="280" t="s">
        <v>174</v>
      </c>
      <c r="U16" s="280" t="s">
        <v>175</v>
      </c>
      <c r="V16" s="280" t="s">
        <v>176</v>
      </c>
      <c r="W16">
        <v>92262</v>
      </c>
      <c r="X16" s="286">
        <v>144.9</v>
      </c>
    </row>
    <row r="17" spans="2:24">
      <c r="B17" s="290">
        <f ca="1">TODAY()-981</f>
        <v>43160</v>
      </c>
      <c r="C17" s="282" t="s">
        <v>221</v>
      </c>
      <c r="D17" s="283" t="s">
        <v>169</v>
      </c>
      <c r="E17" s="283" t="s">
        <v>170</v>
      </c>
      <c r="F17" s="283" t="s">
        <v>166</v>
      </c>
      <c r="G17" s="282">
        <v>92020</v>
      </c>
      <c r="H17" s="287">
        <v>239.9</v>
      </c>
      <c r="I17" s="285"/>
      <c r="R17" s="291">
        <f ca="1">TODAY()-1405</f>
        <v>42736</v>
      </c>
      <c r="S17" t="s">
        <v>221</v>
      </c>
      <c r="T17" s="280" t="s">
        <v>174</v>
      </c>
      <c r="U17" s="280" t="s">
        <v>193</v>
      </c>
      <c r="V17" s="280" t="s">
        <v>189</v>
      </c>
      <c r="W17">
        <v>92469</v>
      </c>
      <c r="X17" s="286">
        <v>235</v>
      </c>
    </row>
    <row r="18" spans="2:24">
      <c r="B18" s="290">
        <f ca="1">TODAY()-980</f>
        <v>43161</v>
      </c>
      <c r="C18" s="282" t="s">
        <v>223</v>
      </c>
      <c r="D18" s="283" t="s">
        <v>164</v>
      </c>
      <c r="E18" s="283" t="s">
        <v>168</v>
      </c>
      <c r="F18" s="283" t="s">
        <v>163</v>
      </c>
      <c r="G18" s="282">
        <v>92262</v>
      </c>
      <c r="H18" s="287">
        <v>219</v>
      </c>
      <c r="I18" s="284"/>
      <c r="K18" s="290"/>
      <c r="L18" s="290"/>
      <c r="M18" s="290"/>
      <c r="N18" s="290"/>
      <c r="O18" s="290"/>
      <c r="R18" s="291">
        <f ca="1">TODAY()-21</f>
        <v>44120</v>
      </c>
      <c r="S18" t="s">
        <v>224</v>
      </c>
      <c r="T18" s="280" t="s">
        <v>174</v>
      </c>
      <c r="U18" s="280" t="s">
        <v>218</v>
      </c>
      <c r="V18" s="280" t="s">
        <v>189</v>
      </c>
      <c r="W18">
        <v>92442</v>
      </c>
      <c r="X18" s="286">
        <v>240</v>
      </c>
    </row>
    <row r="19" spans="2:24">
      <c r="B19" s="290">
        <f ca="1">TODAY()-800</f>
        <v>43341</v>
      </c>
      <c r="C19" s="282" t="s">
        <v>221</v>
      </c>
      <c r="D19" s="283" t="s">
        <v>179</v>
      </c>
      <c r="E19" s="283" t="s">
        <v>178</v>
      </c>
      <c r="F19" s="283" t="s">
        <v>180</v>
      </c>
      <c r="G19" s="282">
        <v>92262</v>
      </c>
      <c r="H19" s="287">
        <v>187</v>
      </c>
      <c r="I19" s="285"/>
      <c r="R19" s="291">
        <f ca="1">TODAY()-1400</f>
        <v>42741</v>
      </c>
      <c r="S19" t="s">
        <v>221</v>
      </c>
      <c r="T19" s="280" t="s">
        <v>211</v>
      </c>
      <c r="U19" s="280" t="s">
        <v>168</v>
      </c>
      <c r="V19" s="280" t="s">
        <v>197</v>
      </c>
      <c r="W19">
        <v>92099</v>
      </c>
      <c r="X19" s="286">
        <v>179.9</v>
      </c>
    </row>
    <row r="20" spans="2:24">
      <c r="B20" s="290">
        <f ca="1">TODAY()-799</f>
        <v>43342</v>
      </c>
      <c r="C20" s="282" t="s">
        <v>224</v>
      </c>
      <c r="D20" s="283" t="s">
        <v>202</v>
      </c>
      <c r="E20" s="283" t="s">
        <v>203</v>
      </c>
      <c r="F20" s="283" t="s">
        <v>204</v>
      </c>
      <c r="G20" s="282">
        <v>92909</v>
      </c>
      <c r="H20" s="287">
        <v>259.89999999999998</v>
      </c>
      <c r="I20" s="284"/>
      <c r="R20" s="291">
        <f ca="1">TODAY()-365</f>
        <v>43776</v>
      </c>
      <c r="S20" t="s">
        <v>221</v>
      </c>
      <c r="T20" s="280" t="s">
        <v>181</v>
      </c>
      <c r="U20" s="280" t="s">
        <v>182</v>
      </c>
      <c r="V20" s="280" t="s">
        <v>183</v>
      </c>
      <c r="W20">
        <v>92664</v>
      </c>
      <c r="X20" s="286">
        <v>247</v>
      </c>
    </row>
    <row r="21" spans="2:24">
      <c r="B21" s="290">
        <f ca="1">TODAY()-755</f>
        <v>43386</v>
      </c>
      <c r="C21" s="282" t="s">
        <v>221</v>
      </c>
      <c r="D21" s="283" t="s">
        <v>200</v>
      </c>
      <c r="E21" s="283" t="s">
        <v>201</v>
      </c>
      <c r="F21" s="283" t="s">
        <v>183</v>
      </c>
      <c r="G21" s="282">
        <v>92902</v>
      </c>
      <c r="H21" s="287">
        <v>249</v>
      </c>
      <c r="I21" s="285"/>
      <c r="R21" s="291">
        <f ca="1">TODAY()-688</f>
        <v>43453</v>
      </c>
      <c r="S21" t="s">
        <v>221</v>
      </c>
      <c r="T21" s="280" t="s">
        <v>59</v>
      </c>
      <c r="U21" s="280" t="s">
        <v>196</v>
      </c>
      <c r="V21" s="280" t="s">
        <v>197</v>
      </c>
      <c r="W21">
        <v>92133</v>
      </c>
      <c r="X21" s="286">
        <v>449</v>
      </c>
    </row>
    <row r="22" spans="2:24">
      <c r="B22" s="290">
        <f ca="1">TODAY()-700</f>
        <v>43441</v>
      </c>
      <c r="C22" s="282" t="s">
        <v>221</v>
      </c>
      <c r="D22" s="283" t="s">
        <v>198</v>
      </c>
      <c r="E22" s="283" t="s">
        <v>199</v>
      </c>
      <c r="F22" s="283" t="s">
        <v>192</v>
      </c>
      <c r="G22" s="282">
        <v>92133</v>
      </c>
      <c r="H22" s="287">
        <v>209</v>
      </c>
      <c r="I22" s="284"/>
      <c r="R22" s="291">
        <f ca="1">TODAY()-399</f>
        <v>43742</v>
      </c>
      <c r="S22" t="s">
        <v>221</v>
      </c>
      <c r="T22" s="280" t="s">
        <v>225</v>
      </c>
      <c r="U22" s="280" t="s">
        <v>186</v>
      </c>
      <c r="V22" s="280" t="s">
        <v>160</v>
      </c>
      <c r="W22">
        <v>92282</v>
      </c>
      <c r="X22" s="286">
        <v>269.89999999999998</v>
      </c>
    </row>
    <row r="23" spans="2:24">
      <c r="B23" s="290">
        <f ca="1">TODAY()-688</f>
        <v>43453</v>
      </c>
      <c r="C23" s="282" t="s">
        <v>221</v>
      </c>
      <c r="D23" s="283" t="s">
        <v>59</v>
      </c>
      <c r="E23" s="283" t="s">
        <v>196</v>
      </c>
      <c r="F23" s="283" t="s">
        <v>197</v>
      </c>
      <c r="G23" s="282">
        <v>92133</v>
      </c>
      <c r="H23" s="287">
        <v>449</v>
      </c>
      <c r="I23" s="285"/>
      <c r="R23" s="291">
        <f ca="1">TODAY()-200</f>
        <v>43941</v>
      </c>
      <c r="S23" t="s">
        <v>221</v>
      </c>
      <c r="T23" s="280" t="s">
        <v>194</v>
      </c>
      <c r="U23" s="280" t="s">
        <v>195</v>
      </c>
      <c r="V23" s="280" t="s">
        <v>173</v>
      </c>
      <c r="W23">
        <v>92429</v>
      </c>
      <c r="X23" s="286">
        <v>399</v>
      </c>
    </row>
    <row r="24" spans="2:24" ht="15" customHeight="1">
      <c r="B24" s="290">
        <f ca="1">TODAY()-400</f>
        <v>43741</v>
      </c>
      <c r="C24" s="282" t="s">
        <v>223</v>
      </c>
      <c r="D24" s="283" t="s">
        <v>187</v>
      </c>
      <c r="E24" s="283" t="s">
        <v>188</v>
      </c>
      <c r="F24" s="283" t="s">
        <v>189</v>
      </c>
      <c r="G24" s="282">
        <v>92469</v>
      </c>
      <c r="H24" s="287">
        <v>329</v>
      </c>
      <c r="I24" s="284"/>
      <c r="R24" s="291">
        <f ca="1">TODAY()-400</f>
        <v>43741</v>
      </c>
      <c r="S24" t="s">
        <v>223</v>
      </c>
      <c r="T24" s="280" t="s">
        <v>187</v>
      </c>
      <c r="U24" s="280" t="s">
        <v>188</v>
      </c>
      <c r="V24" s="280" t="s">
        <v>189</v>
      </c>
      <c r="W24">
        <v>92469</v>
      </c>
      <c r="X24" s="286">
        <v>329</v>
      </c>
    </row>
    <row r="25" spans="2:24">
      <c r="B25" s="290">
        <f ca="1">TODAY()-399</f>
        <v>43742</v>
      </c>
      <c r="C25" s="282" t="s">
        <v>221</v>
      </c>
      <c r="D25" s="283" t="s">
        <v>225</v>
      </c>
      <c r="E25" s="283" t="s">
        <v>186</v>
      </c>
      <c r="F25" s="283" t="s">
        <v>160</v>
      </c>
      <c r="G25" s="282">
        <v>92282</v>
      </c>
      <c r="H25" s="287">
        <v>269.89999999999998</v>
      </c>
      <c r="I25" s="285"/>
      <c r="R25" s="291">
        <f ca="1">TODAY()-20</f>
        <v>44121</v>
      </c>
      <c r="S25" t="s">
        <v>221</v>
      </c>
      <c r="T25" s="280" t="s">
        <v>161</v>
      </c>
      <c r="U25" s="280" t="s">
        <v>162</v>
      </c>
      <c r="V25" s="280" t="s">
        <v>163</v>
      </c>
      <c r="W25">
        <v>92262</v>
      </c>
      <c r="X25" s="286">
        <v>179</v>
      </c>
    </row>
    <row r="26" spans="2:24">
      <c r="B26" s="290">
        <f ca="1">TODAY()-388</f>
        <v>43753</v>
      </c>
      <c r="C26" s="282" t="s">
        <v>221</v>
      </c>
      <c r="D26" s="283" t="s">
        <v>184</v>
      </c>
      <c r="E26" s="283" t="s">
        <v>185</v>
      </c>
      <c r="F26" s="283" t="s">
        <v>176</v>
      </c>
      <c r="G26" s="282">
        <v>92262</v>
      </c>
      <c r="H26" s="287">
        <v>339.9</v>
      </c>
      <c r="I26" s="284"/>
      <c r="R26" s="291">
        <f ca="1">TODAY()</f>
        <v>44141</v>
      </c>
      <c r="S26" t="s">
        <v>223</v>
      </c>
      <c r="T26" s="280" t="s">
        <v>219</v>
      </c>
      <c r="U26" s="280" t="s">
        <v>220</v>
      </c>
      <c r="V26" s="280" t="s">
        <v>210</v>
      </c>
      <c r="W26">
        <v>92946</v>
      </c>
      <c r="X26" s="286">
        <v>252</v>
      </c>
    </row>
    <row r="27" spans="2:24">
      <c r="B27" s="290">
        <f ca="1">TODAY()-365</f>
        <v>43776</v>
      </c>
      <c r="C27" s="282" t="s">
        <v>221</v>
      </c>
      <c r="D27" s="283" t="s">
        <v>158</v>
      </c>
      <c r="E27" s="283" t="s">
        <v>159</v>
      </c>
      <c r="F27" s="283" t="s">
        <v>160</v>
      </c>
      <c r="G27" s="282">
        <v>92262</v>
      </c>
      <c r="H27" s="287">
        <v>179.9</v>
      </c>
      <c r="I27" s="285"/>
      <c r="R27" s="291">
        <f ca="1">TODAY()-55</f>
        <v>44086</v>
      </c>
      <c r="S27" t="s">
        <v>224</v>
      </c>
      <c r="T27" s="280" t="s">
        <v>213</v>
      </c>
      <c r="U27" s="280" t="s">
        <v>214</v>
      </c>
      <c r="V27" s="280" t="s">
        <v>166</v>
      </c>
      <c r="W27">
        <v>92002</v>
      </c>
      <c r="X27" s="286">
        <v>211.9</v>
      </c>
    </row>
    <row r="28" spans="2:24">
      <c r="B28" s="290">
        <f ca="1">TODAY()-365</f>
        <v>43776</v>
      </c>
      <c r="C28" s="282" t="s">
        <v>221</v>
      </c>
      <c r="D28" s="283" t="s">
        <v>181</v>
      </c>
      <c r="E28" s="283" t="s">
        <v>182</v>
      </c>
      <c r="F28" s="283" t="s">
        <v>183</v>
      </c>
      <c r="G28" s="282">
        <v>92664</v>
      </c>
      <c r="H28" s="287">
        <v>247</v>
      </c>
      <c r="I28" s="284"/>
      <c r="R28" s="291">
        <f ca="1">TODAY()-365</f>
        <v>43776</v>
      </c>
      <c r="S28" t="s">
        <v>221</v>
      </c>
      <c r="T28" s="280" t="s">
        <v>158</v>
      </c>
      <c r="U28" s="280" t="s">
        <v>159</v>
      </c>
      <c r="V28" s="280" t="s">
        <v>160</v>
      </c>
      <c r="W28">
        <v>92262</v>
      </c>
      <c r="X28" s="286">
        <v>179.9</v>
      </c>
    </row>
    <row r="29" spans="2:24">
      <c r="B29" s="290">
        <f ca="1">TODAY()-200</f>
        <v>43941</v>
      </c>
      <c r="C29" s="282" t="s">
        <v>221</v>
      </c>
      <c r="D29" s="283" t="s">
        <v>194</v>
      </c>
      <c r="E29" s="283" t="s">
        <v>195</v>
      </c>
      <c r="F29" s="283" t="s">
        <v>173</v>
      </c>
      <c r="G29" s="282">
        <v>92429</v>
      </c>
      <c r="H29" s="287">
        <v>399</v>
      </c>
      <c r="I29" s="285"/>
      <c r="R29" s="291">
        <f ca="1">TODAY()-12</f>
        <v>44129</v>
      </c>
      <c r="S29" t="s">
        <v>221</v>
      </c>
      <c r="T29" s="280" t="s">
        <v>208</v>
      </c>
      <c r="U29" s="280" t="s">
        <v>209</v>
      </c>
      <c r="V29" s="280" t="s">
        <v>210</v>
      </c>
      <c r="W29">
        <v>92999</v>
      </c>
      <c r="X29" s="286">
        <v>125</v>
      </c>
    </row>
    <row r="30" spans="2:24">
      <c r="B30" s="290">
        <f ca="1">TODAY()-200</f>
        <v>43941</v>
      </c>
      <c r="C30" s="282" t="s">
        <v>221</v>
      </c>
      <c r="D30" s="283" t="s">
        <v>164</v>
      </c>
      <c r="E30" s="283" t="s">
        <v>165</v>
      </c>
      <c r="F30" s="283" t="s">
        <v>166</v>
      </c>
      <c r="G30" s="282">
        <v>99462</v>
      </c>
      <c r="H30" s="287">
        <v>214.9</v>
      </c>
      <c r="I30" s="284"/>
      <c r="R30" s="291">
        <f ca="1">TODAY()-1100</f>
        <v>43041</v>
      </c>
      <c r="S30" t="s">
        <v>221</v>
      </c>
      <c r="T30" s="280" t="s">
        <v>167</v>
      </c>
      <c r="U30" s="280" t="s">
        <v>58</v>
      </c>
      <c r="V30" s="280" t="s">
        <v>157</v>
      </c>
      <c r="W30">
        <v>92002</v>
      </c>
      <c r="X30" s="286">
        <v>189.5</v>
      </c>
    </row>
    <row r="31" spans="2:24">
      <c r="B31" s="290">
        <f ca="1">TODAY()-70</f>
        <v>44071</v>
      </c>
      <c r="C31" s="282" t="s">
        <v>221</v>
      </c>
      <c r="D31" s="283" t="s">
        <v>171</v>
      </c>
      <c r="E31" s="283" t="s">
        <v>172</v>
      </c>
      <c r="F31" s="283" t="s">
        <v>173</v>
      </c>
      <c r="G31" s="282">
        <v>92421</v>
      </c>
      <c r="H31" s="287">
        <v>269.89999999999998</v>
      </c>
      <c r="I31" s="285"/>
      <c r="R31" s="291">
        <f ca="1">TODAY()-981</f>
        <v>43160</v>
      </c>
      <c r="S31" t="s">
        <v>221</v>
      </c>
      <c r="T31" s="280" t="s">
        <v>169</v>
      </c>
      <c r="U31" s="280" t="s">
        <v>170</v>
      </c>
      <c r="V31" s="280" t="s">
        <v>166</v>
      </c>
      <c r="W31">
        <v>92020</v>
      </c>
      <c r="X31" s="286">
        <v>239.9</v>
      </c>
    </row>
    <row r="32" spans="2:24">
      <c r="B32" s="290">
        <f ca="1">TODAY()-55</f>
        <v>44086</v>
      </c>
      <c r="C32" s="282" t="s">
        <v>224</v>
      </c>
      <c r="D32" s="283" t="s">
        <v>213</v>
      </c>
      <c r="E32" s="283" t="s">
        <v>214</v>
      </c>
      <c r="F32" s="283" t="s">
        <v>166</v>
      </c>
      <c r="G32" s="282">
        <v>92002</v>
      </c>
      <c r="H32" s="287">
        <v>211.9</v>
      </c>
      <c r="I32" s="284"/>
      <c r="R32" s="291">
        <f ca="1">TODAY()-1500</f>
        <v>42641</v>
      </c>
      <c r="S32" t="s">
        <v>221</v>
      </c>
      <c r="T32" s="280" t="s">
        <v>177</v>
      </c>
      <c r="U32" s="280" t="s">
        <v>178</v>
      </c>
      <c r="V32" s="280" t="s">
        <v>160</v>
      </c>
      <c r="W32">
        <v>92269</v>
      </c>
      <c r="X32" s="286">
        <v>145</v>
      </c>
    </row>
    <row r="33" spans="2:24">
      <c r="B33" s="290">
        <f ca="1">TODAY()-21</f>
        <v>44120</v>
      </c>
      <c r="C33" s="282" t="s">
        <v>224</v>
      </c>
      <c r="D33" s="283" t="s">
        <v>174</v>
      </c>
      <c r="E33" s="283" t="s">
        <v>218</v>
      </c>
      <c r="F33" s="283" t="s">
        <v>189</v>
      </c>
      <c r="G33" s="282">
        <v>92442</v>
      </c>
      <c r="H33" s="287">
        <v>240</v>
      </c>
      <c r="I33" s="285"/>
      <c r="R33" s="291">
        <f ca="1">TODAY()-980</f>
        <v>43161</v>
      </c>
      <c r="S33" t="s">
        <v>221</v>
      </c>
      <c r="T33" s="280" t="s">
        <v>164</v>
      </c>
      <c r="U33" s="280" t="s">
        <v>165</v>
      </c>
      <c r="V33" s="280" t="s">
        <v>166</v>
      </c>
      <c r="W33">
        <v>99462</v>
      </c>
      <c r="X33" s="286">
        <v>214.9</v>
      </c>
    </row>
    <row r="34" spans="2:24">
      <c r="B34" s="290">
        <f ca="1">TODAY()-20</f>
        <v>44121</v>
      </c>
      <c r="C34" s="282" t="s">
        <v>221</v>
      </c>
      <c r="D34" s="283" t="s">
        <v>161</v>
      </c>
      <c r="E34" s="283" t="s">
        <v>162</v>
      </c>
      <c r="F34" s="283" t="s">
        <v>163</v>
      </c>
      <c r="G34" s="282">
        <v>92262</v>
      </c>
      <c r="H34" s="287">
        <v>179</v>
      </c>
      <c r="I34" s="284"/>
      <c r="R34" s="291">
        <f ca="1">TODAY()-200</f>
        <v>43941</v>
      </c>
      <c r="S34" t="s">
        <v>223</v>
      </c>
      <c r="T34" s="280" t="s">
        <v>164</v>
      </c>
      <c r="U34" s="280" t="s">
        <v>168</v>
      </c>
      <c r="V34" s="280" t="s">
        <v>163</v>
      </c>
      <c r="W34">
        <v>92262</v>
      </c>
      <c r="X34" s="286">
        <v>219</v>
      </c>
    </row>
    <row r="35" spans="2:24">
      <c r="B35" s="290">
        <f ca="1">TODAY()-14</f>
        <v>44127</v>
      </c>
      <c r="C35" s="282" t="s">
        <v>221</v>
      </c>
      <c r="D35" s="283" t="s">
        <v>217</v>
      </c>
      <c r="E35" s="283" t="s">
        <v>206</v>
      </c>
      <c r="F35" s="283" t="s">
        <v>183</v>
      </c>
      <c r="G35" s="282">
        <v>92629</v>
      </c>
      <c r="H35" s="287">
        <v>241</v>
      </c>
      <c r="I35" s="285"/>
      <c r="R35" s="291">
        <f ca="1">TODAY()-755</f>
        <v>43386</v>
      </c>
      <c r="S35" t="s">
        <v>221</v>
      </c>
      <c r="T35" s="280" t="s">
        <v>200</v>
      </c>
      <c r="U35" s="280" t="s">
        <v>201</v>
      </c>
      <c r="V35" s="280" t="s">
        <v>183</v>
      </c>
      <c r="W35">
        <v>92902</v>
      </c>
      <c r="X35" s="286">
        <v>249</v>
      </c>
    </row>
    <row r="36" spans="2:24">
      <c r="B36" s="290">
        <f ca="1">TODAY()-12</f>
        <v>44129</v>
      </c>
      <c r="C36" s="282" t="s">
        <v>221</v>
      </c>
      <c r="D36" s="283" t="s">
        <v>208</v>
      </c>
      <c r="E36" s="283" t="s">
        <v>209</v>
      </c>
      <c r="F36" s="283" t="s">
        <v>210</v>
      </c>
      <c r="G36" s="282">
        <v>92999</v>
      </c>
      <c r="H36" s="287">
        <v>125</v>
      </c>
      <c r="I36" s="284"/>
      <c r="R36" s="291">
        <f ca="1">TODAY()-700</f>
        <v>43441</v>
      </c>
      <c r="S36" t="s">
        <v>221</v>
      </c>
      <c r="T36" s="280" t="s">
        <v>198</v>
      </c>
      <c r="U36" s="280" t="s">
        <v>199</v>
      </c>
      <c r="V36" s="280" t="s">
        <v>192</v>
      </c>
      <c r="W36">
        <v>92133</v>
      </c>
      <c r="X36" s="286">
        <v>209</v>
      </c>
    </row>
    <row r="37" spans="2:24">
      <c r="B37" s="290">
        <f ca="1">TODAY()-7</f>
        <v>44134</v>
      </c>
      <c r="C37" s="282" t="s">
        <v>221</v>
      </c>
      <c r="D37" s="283" t="s">
        <v>215</v>
      </c>
      <c r="E37" s="283" t="s">
        <v>216</v>
      </c>
      <c r="F37" s="283" t="s">
        <v>183</v>
      </c>
      <c r="G37" s="282">
        <v>92862</v>
      </c>
      <c r="H37" s="287">
        <v>225</v>
      </c>
      <c r="I37" s="285"/>
      <c r="R37" s="291">
        <f ca="1">TODAY()</f>
        <v>44141</v>
      </c>
      <c r="S37" t="s">
        <v>223</v>
      </c>
      <c r="T37" s="280" t="s">
        <v>190</v>
      </c>
      <c r="U37" s="280" t="s">
        <v>191</v>
      </c>
      <c r="V37" s="280" t="s">
        <v>192</v>
      </c>
      <c r="W37">
        <v>92099</v>
      </c>
      <c r="X37" s="286">
        <v>219</v>
      </c>
    </row>
    <row r="38" spans="2:24">
      <c r="B38" s="290">
        <f ca="1">TODAY()</f>
        <v>44141</v>
      </c>
      <c r="C38" s="282" t="s">
        <v>221</v>
      </c>
      <c r="D38" s="283" t="s">
        <v>155</v>
      </c>
      <c r="E38" s="283" t="s">
        <v>156</v>
      </c>
      <c r="F38" s="283" t="s">
        <v>157</v>
      </c>
      <c r="G38" s="282">
        <v>92020</v>
      </c>
      <c r="H38" s="287">
        <v>169</v>
      </c>
      <c r="I38" s="284"/>
      <c r="R38" s="291">
        <f ca="1">TODAY()-14</f>
        <v>44127</v>
      </c>
      <c r="S38" t="s">
        <v>221</v>
      </c>
      <c r="T38" s="280" t="s">
        <v>217</v>
      </c>
      <c r="U38" s="280" t="s">
        <v>206</v>
      </c>
      <c r="V38" s="280" t="s">
        <v>183</v>
      </c>
      <c r="W38">
        <v>92629</v>
      </c>
      <c r="X38" s="286">
        <v>241</v>
      </c>
    </row>
    <row r="39" spans="2:24">
      <c r="B39" s="290">
        <f ca="1">TODAY()</f>
        <v>44141</v>
      </c>
      <c r="C39" s="282" t="s">
        <v>223</v>
      </c>
      <c r="D39" s="283" t="s">
        <v>219</v>
      </c>
      <c r="E39" s="283" t="s">
        <v>220</v>
      </c>
      <c r="F39" s="283" t="s">
        <v>210</v>
      </c>
      <c r="G39" s="282">
        <v>92946</v>
      </c>
      <c r="H39" s="287">
        <v>252</v>
      </c>
      <c r="I39" s="285"/>
      <c r="R39" s="291">
        <f ca="1">TODAY()-388</f>
        <v>43753</v>
      </c>
      <c r="S39" t="s">
        <v>221</v>
      </c>
      <c r="T39" s="280" t="s">
        <v>184</v>
      </c>
      <c r="U39" s="280" t="s">
        <v>185</v>
      </c>
      <c r="V39" s="280" t="s">
        <v>176</v>
      </c>
      <c r="W39">
        <v>92262</v>
      </c>
      <c r="X39" s="286">
        <v>339.9</v>
      </c>
    </row>
    <row r="40" spans="2:24">
      <c r="B40" s="290">
        <f ca="1">TODAY()</f>
        <v>44141</v>
      </c>
      <c r="C40" s="282" t="s">
        <v>223</v>
      </c>
      <c r="D40" s="283" t="s">
        <v>190</v>
      </c>
      <c r="E40" s="283" t="s">
        <v>191</v>
      </c>
      <c r="F40" s="283" t="s">
        <v>192</v>
      </c>
      <c r="G40" s="282">
        <v>92099</v>
      </c>
      <c r="H40" s="287">
        <v>219</v>
      </c>
      <c r="I40" s="284"/>
      <c r="R40" s="291">
        <f ca="1">TODAY()-7</f>
        <v>44134</v>
      </c>
      <c r="S40" t="s">
        <v>221</v>
      </c>
      <c r="T40" s="280" t="s">
        <v>215</v>
      </c>
      <c r="U40" s="280" t="s">
        <v>216</v>
      </c>
      <c r="V40" s="280" t="s">
        <v>183</v>
      </c>
      <c r="W40">
        <v>92862</v>
      </c>
      <c r="X40" s="286">
        <v>225</v>
      </c>
    </row>
    <row r="41" spans="2:24">
      <c r="I41" s="285"/>
      <c r="X41" s="286"/>
    </row>
    <row r="42" spans="2:24">
      <c r="H42" s="289"/>
    </row>
    <row r="43" spans="2:24">
      <c r="H43" s="288"/>
    </row>
    <row r="44" spans="2:24">
      <c r="H44" s="288"/>
    </row>
    <row r="45" spans="2:24">
      <c r="H45" s="289"/>
    </row>
    <row r="46" spans="2:24">
      <c r="H46" s="288"/>
    </row>
    <row r="47" spans="2:24">
      <c r="H47" s="289"/>
    </row>
    <row r="48" spans="2:24">
      <c r="H48" s="289"/>
    </row>
    <row r="49" spans="8:8">
      <c r="H49" s="288"/>
    </row>
    <row r="50" spans="8:8">
      <c r="H50" s="289"/>
    </row>
    <row r="51" spans="8:8">
      <c r="H51" s="288"/>
    </row>
    <row r="52" spans="8:8">
      <c r="H52" s="288"/>
    </row>
    <row r="53" spans="8:8">
      <c r="H53" s="288"/>
    </row>
    <row r="54" spans="8:8">
      <c r="H54" s="289"/>
    </row>
    <row r="55" spans="8:8">
      <c r="H55" s="289"/>
    </row>
    <row r="56" spans="8:8">
      <c r="H56" s="288"/>
    </row>
  </sheetData>
  <autoFilter ref="B9:H40" xr:uid="{00000000-0009-0000-0000-000005000000}"/>
  <conditionalFormatting sqref="B9:B1048576">
    <cfRule type="colorScale" priority="44">
      <colorScale>
        <cfvo type="min"/>
        <cfvo type="max"/>
        <color rgb="FF63BE7B"/>
        <color rgb="FFFCFCFF"/>
      </colorScale>
    </cfRule>
  </conditionalFormatting>
  <conditionalFormatting sqref="H10:H50">
    <cfRule type="top10" dxfId="71" priority="3" percent="1" rank="10"/>
  </conditionalFormatting>
  <conditionalFormatting sqref="G10:G4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V580"/>
  <sheetViews>
    <sheetView zoomScaleNormal="100" workbookViewId="0"/>
  </sheetViews>
  <sheetFormatPr defaultColWidth="8.5703125" defaultRowHeight="15"/>
  <cols>
    <col min="1" max="2" width="8.5703125" style="149"/>
    <col min="3" max="4" width="8.85546875" style="154" customWidth="1"/>
    <col min="5" max="5" width="18.28515625" style="133" bestFit="1" customWidth="1"/>
    <col min="6" max="6" width="13" style="175" customWidth="1"/>
    <col min="7" max="10" width="13" style="170" customWidth="1"/>
    <col min="11" max="11" width="13" style="166" customWidth="1"/>
    <col min="12" max="13" width="8.5703125" style="143"/>
    <col min="14" max="21" width="8.5703125" style="167"/>
    <col min="22" max="48" width="8.5703125" style="144"/>
    <col min="49" max="16384" width="8.5703125" style="152"/>
  </cols>
  <sheetData>
    <row r="1" spans="1:48" s="145" customFormat="1">
      <c r="A1" s="164"/>
      <c r="B1" s="164"/>
      <c r="C1" s="232" t="s">
        <v>112</v>
      </c>
      <c r="D1" s="229"/>
      <c r="E1" s="232" t="s">
        <v>85</v>
      </c>
      <c r="F1" s="165" t="s">
        <v>40</v>
      </c>
      <c r="G1" s="165" t="s">
        <v>39</v>
      </c>
      <c r="H1" s="165" t="s">
        <v>38</v>
      </c>
      <c r="I1" s="165" t="s">
        <v>41</v>
      </c>
      <c r="J1" s="165" t="s">
        <v>37</v>
      </c>
      <c r="K1" s="166"/>
      <c r="L1" s="316" t="s">
        <v>242</v>
      </c>
      <c r="M1" s="143"/>
      <c r="N1" s="167"/>
      <c r="O1" s="167"/>
      <c r="P1" s="167"/>
      <c r="Q1" s="167"/>
      <c r="R1" s="167"/>
      <c r="S1" s="167"/>
      <c r="T1" s="167"/>
      <c r="U1" s="167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</row>
    <row r="2" spans="1:48" s="145" customFormat="1">
      <c r="A2" s="164"/>
      <c r="B2" s="164"/>
      <c r="C2" s="236">
        <f>SUM( C4:C2000)</f>
        <v>447.6</v>
      </c>
      <c r="D2" s="226"/>
      <c r="E2" s="317">
        <f>COUNTIF(E4:E200,"&gt;=a")</f>
        <v>15</v>
      </c>
      <c r="F2" s="236">
        <f>SUM(F4:F2000)</f>
        <v>542</v>
      </c>
      <c r="G2" s="168">
        <f t="shared" ref="G2:J2" si="0">SUM(G4:G2000)</f>
        <v>94</v>
      </c>
      <c r="H2" s="168">
        <f t="shared" si="0"/>
        <v>666</v>
      </c>
      <c r="I2" s="168">
        <f t="shared" si="0"/>
        <v>387</v>
      </c>
      <c r="J2" s="168">
        <f t="shared" si="0"/>
        <v>549</v>
      </c>
      <c r="K2" s="166"/>
      <c r="L2" s="143"/>
      <c r="M2" s="143"/>
      <c r="N2" s="167"/>
      <c r="O2" s="167"/>
      <c r="P2" s="167"/>
      <c r="Q2" s="167"/>
      <c r="R2" s="167"/>
      <c r="S2" s="167"/>
      <c r="T2" s="167"/>
      <c r="U2" s="167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</row>
    <row r="3" spans="1:48" s="148" customFormat="1" ht="15.75" customHeight="1">
      <c r="A3" s="146" t="s">
        <v>44</v>
      </c>
      <c r="B3" s="146" t="s">
        <v>42</v>
      </c>
      <c r="C3" s="146" t="s">
        <v>108</v>
      </c>
      <c r="D3" s="230" t="s">
        <v>109</v>
      </c>
      <c r="E3" s="169" t="s">
        <v>111</v>
      </c>
      <c r="F3" s="231">
        <f ca="1">TODAY()-35</f>
        <v>44106</v>
      </c>
      <c r="G3" s="169">
        <f ca="1">TODAY()-28</f>
        <v>44113</v>
      </c>
      <c r="H3" s="169">
        <f ca="1">TODAY()-21</f>
        <v>44120</v>
      </c>
      <c r="I3" s="169">
        <f ca="1">TODAY()-14</f>
        <v>44127</v>
      </c>
      <c r="J3" s="169">
        <f ca="1">TODAY()-7</f>
        <v>44134</v>
      </c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7"/>
      <c r="AT3" s="147"/>
      <c r="AU3" s="147"/>
      <c r="AV3" s="147"/>
    </row>
    <row r="4" spans="1:48">
      <c r="A4" s="149">
        <f>MAX(F4:J4)</f>
        <v>77</v>
      </c>
      <c r="B4" s="150">
        <f>MIN(F4:J4)</f>
        <v>-52</v>
      </c>
      <c r="C4" s="228">
        <f>AVERAGE(F4:J4)</f>
        <v>6</v>
      </c>
      <c r="D4" s="151">
        <f>C4/C$2</f>
        <v>1.3404825737265414E-2</v>
      </c>
      <c r="E4" s="233" t="s">
        <v>25</v>
      </c>
      <c r="F4" s="155">
        <v>25</v>
      </c>
      <c r="G4" s="156">
        <v>-35</v>
      </c>
      <c r="H4" s="156">
        <v>77</v>
      </c>
      <c r="I4" s="156">
        <v>15</v>
      </c>
      <c r="J4" s="156">
        <v>-52</v>
      </c>
    </row>
    <row r="5" spans="1:48">
      <c r="A5" s="149">
        <f t="shared" ref="A5:A18" si="1">MAX(F5:J5)</f>
        <v>200</v>
      </c>
      <c r="B5" s="150">
        <f t="shared" ref="B5:B30" si="2">MIN(F5:J5)</f>
        <v>-72</v>
      </c>
      <c r="C5" s="228">
        <f t="shared" ref="C5:C18" si="3">AVERAGE(F5:J5)</f>
        <v>55.2</v>
      </c>
      <c r="D5" s="151">
        <f>C5/C$2</f>
        <v>0.12332439678284182</v>
      </c>
      <c r="E5" s="233" t="s">
        <v>28</v>
      </c>
      <c r="F5" s="155">
        <v>89</v>
      </c>
      <c r="G5" s="156">
        <v>-72</v>
      </c>
      <c r="H5" s="156">
        <v>45</v>
      </c>
      <c r="I5" s="156">
        <v>14</v>
      </c>
      <c r="J5" s="156">
        <v>200</v>
      </c>
    </row>
    <row r="6" spans="1:48">
      <c r="A6" s="149">
        <f t="shared" si="1"/>
        <v>250</v>
      </c>
      <c r="B6" s="150">
        <f t="shared" si="2"/>
        <v>-2</v>
      </c>
      <c r="C6" s="228">
        <f t="shared" si="3"/>
        <v>79</v>
      </c>
      <c r="D6" s="151">
        <f t="shared" ref="D6:D18" si="4">C6/C$2</f>
        <v>0.17649687220732796</v>
      </c>
      <c r="E6" s="233" t="s">
        <v>110</v>
      </c>
      <c r="F6" s="155">
        <v>3</v>
      </c>
      <c r="G6" s="156">
        <v>-2</v>
      </c>
      <c r="H6" s="156">
        <v>98</v>
      </c>
      <c r="I6" s="156">
        <v>46</v>
      </c>
      <c r="J6" s="156">
        <v>250</v>
      </c>
    </row>
    <row r="7" spans="1:48">
      <c r="A7" s="149">
        <f t="shared" si="1"/>
        <v>71</v>
      </c>
      <c r="B7" s="150">
        <f t="shared" si="2"/>
        <v>9</v>
      </c>
      <c r="C7" s="228">
        <f t="shared" si="3"/>
        <v>29.6</v>
      </c>
      <c r="D7" s="151">
        <f t="shared" si="4"/>
        <v>6.6130473637176043E-2</v>
      </c>
      <c r="E7" s="233" t="s">
        <v>43</v>
      </c>
      <c r="F7" s="155">
        <v>22</v>
      </c>
      <c r="G7" s="156">
        <v>9</v>
      </c>
      <c r="H7" s="156">
        <v>71</v>
      </c>
      <c r="I7" s="156">
        <v>34</v>
      </c>
      <c r="J7" s="156">
        <v>12</v>
      </c>
    </row>
    <row r="8" spans="1:48">
      <c r="A8" s="149">
        <f t="shared" si="1"/>
        <v>75</v>
      </c>
      <c r="B8" s="150">
        <f t="shared" si="2"/>
        <v>-25</v>
      </c>
      <c r="C8" s="228">
        <f t="shared" si="3"/>
        <v>38.4</v>
      </c>
      <c r="D8" s="151">
        <f>C8/C$2</f>
        <v>8.5790884718498647E-2</v>
      </c>
      <c r="E8" s="233" t="s">
        <v>27</v>
      </c>
      <c r="F8" s="155">
        <v>75</v>
      </c>
      <c r="G8" s="156">
        <v>-25</v>
      </c>
      <c r="H8" s="156">
        <v>73</v>
      </c>
      <c r="I8" s="156">
        <v>65</v>
      </c>
      <c r="J8" s="156">
        <v>4</v>
      </c>
    </row>
    <row r="9" spans="1:48">
      <c r="A9" s="149">
        <f t="shared" si="1"/>
        <v>-5</v>
      </c>
      <c r="B9" s="150">
        <f t="shared" si="2"/>
        <v>-23</v>
      </c>
      <c r="C9" s="228">
        <f t="shared" si="3"/>
        <v>-13.6</v>
      </c>
      <c r="D9" s="151">
        <f t="shared" si="4"/>
        <v>-3.038427167113494E-2</v>
      </c>
      <c r="E9" s="233" t="s">
        <v>29</v>
      </c>
      <c r="F9" s="155">
        <v>-14</v>
      </c>
      <c r="G9" s="156">
        <v>-18</v>
      </c>
      <c r="H9" s="156">
        <v>-8</v>
      </c>
      <c r="I9" s="156">
        <v>-5</v>
      </c>
      <c r="J9" s="156">
        <v>-23</v>
      </c>
    </row>
    <row r="10" spans="1:48">
      <c r="A10" s="149">
        <f t="shared" si="1"/>
        <v>88</v>
      </c>
      <c r="B10" s="150">
        <f t="shared" si="2"/>
        <v>-99</v>
      </c>
      <c r="C10" s="228">
        <f t="shared" si="3"/>
        <v>5.2</v>
      </c>
      <c r="D10" s="151">
        <f t="shared" si="4"/>
        <v>1.161751563896336E-2</v>
      </c>
      <c r="E10" s="233" t="s">
        <v>33</v>
      </c>
      <c r="F10" s="155">
        <v>26</v>
      </c>
      <c r="G10" s="156">
        <v>3</v>
      </c>
      <c r="H10" s="156">
        <v>88</v>
      </c>
      <c r="I10" s="156">
        <v>-99</v>
      </c>
      <c r="J10" s="156">
        <v>8</v>
      </c>
    </row>
    <row r="11" spans="1:48">
      <c r="A11" s="149">
        <f t="shared" si="1"/>
        <v>58</v>
      </c>
      <c r="B11" s="150">
        <f t="shared" si="2"/>
        <v>6</v>
      </c>
      <c r="C11" s="228">
        <f t="shared" si="3"/>
        <v>30.8</v>
      </c>
      <c r="D11" s="151">
        <f t="shared" si="4"/>
        <v>6.8811438784629128E-2</v>
      </c>
      <c r="E11" s="233" t="s">
        <v>35</v>
      </c>
      <c r="F11" s="155">
        <v>45</v>
      </c>
      <c r="G11" s="156">
        <v>6</v>
      </c>
      <c r="H11" s="156">
        <v>35</v>
      </c>
      <c r="I11" s="156">
        <v>58</v>
      </c>
      <c r="J11" s="156">
        <v>10</v>
      </c>
    </row>
    <row r="12" spans="1:48">
      <c r="A12" s="149">
        <f t="shared" si="1"/>
        <v>120</v>
      </c>
      <c r="B12" s="149">
        <f t="shared" si="2"/>
        <v>7</v>
      </c>
      <c r="C12" s="228">
        <f t="shared" si="3"/>
        <v>33</v>
      </c>
      <c r="D12" s="151">
        <f t="shared" si="4"/>
        <v>7.3726541554959779E-2</v>
      </c>
      <c r="E12" s="233" t="s">
        <v>32</v>
      </c>
      <c r="F12" s="155">
        <v>12</v>
      </c>
      <c r="G12" s="156">
        <v>120</v>
      </c>
      <c r="H12" s="156">
        <v>12</v>
      </c>
      <c r="I12" s="156">
        <v>7</v>
      </c>
      <c r="J12" s="156">
        <v>14</v>
      </c>
    </row>
    <row r="13" spans="1:48">
      <c r="A13" s="149">
        <f t="shared" si="1"/>
        <v>44</v>
      </c>
      <c r="B13" s="149">
        <f t="shared" si="2"/>
        <v>12</v>
      </c>
      <c r="C13" s="228">
        <f t="shared" si="3"/>
        <v>22</v>
      </c>
      <c r="D13" s="151">
        <f t="shared" si="4"/>
        <v>4.9151027703306524E-2</v>
      </c>
      <c r="E13" s="233" t="s">
        <v>24</v>
      </c>
      <c r="F13" s="155">
        <v>23</v>
      </c>
      <c r="G13" s="156">
        <v>15</v>
      </c>
      <c r="H13" s="156">
        <v>12</v>
      </c>
      <c r="I13" s="156">
        <v>44</v>
      </c>
      <c r="J13" s="156">
        <v>16</v>
      </c>
    </row>
    <row r="14" spans="1:48">
      <c r="A14" s="149">
        <f t="shared" si="1"/>
        <v>77</v>
      </c>
      <c r="B14" s="149">
        <f t="shared" si="2"/>
        <v>18</v>
      </c>
      <c r="C14" s="228">
        <f t="shared" si="3"/>
        <v>35.4</v>
      </c>
      <c r="D14" s="151">
        <f t="shared" si="4"/>
        <v>7.9088471849865949E-2</v>
      </c>
      <c r="E14" s="233" t="s">
        <v>34</v>
      </c>
      <c r="F14" s="155">
        <v>36</v>
      </c>
      <c r="G14" s="156">
        <v>18</v>
      </c>
      <c r="H14" s="156">
        <v>28</v>
      </c>
      <c r="I14" s="156">
        <v>77</v>
      </c>
      <c r="J14" s="156">
        <v>18</v>
      </c>
    </row>
    <row r="15" spans="1:48">
      <c r="A15" s="149">
        <f t="shared" si="1"/>
        <v>82</v>
      </c>
      <c r="B15" s="149">
        <f t="shared" si="2"/>
        <v>20</v>
      </c>
      <c r="C15" s="228">
        <f t="shared" si="3"/>
        <v>49.6</v>
      </c>
      <c r="D15" s="151">
        <f t="shared" si="4"/>
        <v>0.11081322609472744</v>
      </c>
      <c r="E15" s="233" t="s">
        <v>36</v>
      </c>
      <c r="F15" s="155">
        <v>58</v>
      </c>
      <c r="G15" s="156">
        <v>21</v>
      </c>
      <c r="H15" s="156">
        <v>82</v>
      </c>
      <c r="I15" s="156">
        <v>67</v>
      </c>
      <c r="J15" s="156">
        <v>20</v>
      </c>
    </row>
    <row r="16" spans="1:48">
      <c r="A16" s="149">
        <f t="shared" si="1"/>
        <v>87</v>
      </c>
      <c r="B16" s="149">
        <f t="shared" si="2"/>
        <v>7</v>
      </c>
      <c r="C16" s="228">
        <f t="shared" si="3"/>
        <v>36.6</v>
      </c>
      <c r="D16" s="151">
        <f t="shared" si="4"/>
        <v>8.1769436997319034E-2</v>
      </c>
      <c r="E16" s="233" t="s">
        <v>31</v>
      </c>
      <c r="F16" s="155">
        <v>87</v>
      </c>
      <c r="G16" s="156">
        <v>24</v>
      </c>
      <c r="H16" s="156">
        <v>43</v>
      </c>
      <c r="I16" s="156">
        <v>7</v>
      </c>
      <c r="J16" s="156">
        <v>22</v>
      </c>
    </row>
    <row r="17" spans="1:10">
      <c r="A17" s="149">
        <f t="shared" si="1"/>
        <v>66</v>
      </c>
      <c r="B17" s="149">
        <f t="shared" si="2"/>
        <v>8</v>
      </c>
      <c r="C17" s="228">
        <f t="shared" si="3"/>
        <v>35.4</v>
      </c>
      <c r="D17" s="151">
        <f t="shared" si="4"/>
        <v>7.9088471849865949E-2</v>
      </c>
      <c r="E17" s="233" t="s">
        <v>30</v>
      </c>
      <c r="F17" s="155">
        <v>52</v>
      </c>
      <c r="G17" s="156">
        <v>27</v>
      </c>
      <c r="H17" s="156">
        <v>8</v>
      </c>
      <c r="I17" s="156">
        <v>66</v>
      </c>
      <c r="J17" s="156">
        <v>24</v>
      </c>
    </row>
    <row r="18" spans="1:10">
      <c r="A18" s="149">
        <f t="shared" si="1"/>
        <v>26</v>
      </c>
      <c r="B18" s="149">
        <f t="shared" si="2"/>
        <v>-9</v>
      </c>
      <c r="C18" s="228">
        <f t="shared" si="3"/>
        <v>5</v>
      </c>
      <c r="D18" s="151">
        <f t="shared" si="4"/>
        <v>1.1170688114387846E-2</v>
      </c>
      <c r="E18" s="233" t="s">
        <v>26</v>
      </c>
      <c r="F18" s="155">
        <v>3</v>
      </c>
      <c r="G18" s="156">
        <v>3</v>
      </c>
      <c r="H18" s="156">
        <v>2</v>
      </c>
      <c r="I18" s="156">
        <v>-9</v>
      </c>
      <c r="J18" s="156">
        <v>26</v>
      </c>
    </row>
    <row r="19" spans="1:10">
      <c r="A19" s="149">
        <f t="shared" ref="A19:A82" si="5">MAX(F19:J19)</f>
        <v>0</v>
      </c>
      <c r="B19" s="149">
        <f t="shared" si="2"/>
        <v>0</v>
      </c>
      <c r="C19" s="227"/>
      <c r="D19" s="151">
        <f t="shared" ref="D19:D20" si="6">MIN(F19:J19)/100</f>
        <v>0</v>
      </c>
      <c r="E19" s="234"/>
      <c r="F19" s="157"/>
      <c r="G19" s="158"/>
      <c r="H19" s="158"/>
      <c r="I19" s="158"/>
      <c r="J19" s="158"/>
    </row>
    <row r="20" spans="1:10">
      <c r="A20" s="149">
        <f t="shared" si="5"/>
        <v>0</v>
      </c>
      <c r="B20" s="149">
        <f t="shared" si="2"/>
        <v>0</v>
      </c>
      <c r="C20" s="227"/>
      <c r="D20" s="151">
        <f t="shared" si="6"/>
        <v>0</v>
      </c>
      <c r="E20" s="234"/>
      <c r="F20" s="157"/>
      <c r="G20" s="158"/>
      <c r="H20" s="158"/>
      <c r="I20" s="158"/>
      <c r="J20" s="158"/>
    </row>
    <row r="21" spans="1:10">
      <c r="A21" s="149">
        <f t="shared" si="5"/>
        <v>0</v>
      </c>
      <c r="B21" s="149">
        <f t="shared" si="2"/>
        <v>0</v>
      </c>
      <c r="C21" s="227"/>
      <c r="D21" s="151"/>
      <c r="E21" s="234"/>
      <c r="F21" s="157"/>
      <c r="G21" s="158"/>
      <c r="H21" s="158"/>
      <c r="I21" s="158"/>
      <c r="J21" s="158"/>
    </row>
    <row r="22" spans="1:10">
      <c r="A22" s="149">
        <f t="shared" si="5"/>
        <v>0</v>
      </c>
      <c r="B22" s="149">
        <f t="shared" si="2"/>
        <v>0</v>
      </c>
      <c r="C22" s="227"/>
      <c r="D22" s="151"/>
      <c r="E22" s="234"/>
      <c r="F22" s="157"/>
      <c r="G22" s="158"/>
      <c r="H22" s="158"/>
      <c r="I22" s="158"/>
      <c r="J22" s="158"/>
    </row>
    <row r="23" spans="1:10">
      <c r="A23" s="149">
        <f t="shared" si="5"/>
        <v>0</v>
      </c>
      <c r="B23" s="149">
        <f t="shared" si="2"/>
        <v>0</v>
      </c>
      <c r="C23" s="227"/>
      <c r="D23" s="151"/>
      <c r="E23" s="234"/>
      <c r="F23" s="157"/>
      <c r="G23" s="158"/>
      <c r="H23" s="158"/>
      <c r="I23" s="158"/>
      <c r="J23" s="158"/>
    </row>
    <row r="24" spans="1:10">
      <c r="A24" s="149">
        <f t="shared" si="5"/>
        <v>0</v>
      </c>
      <c r="B24" s="149">
        <f t="shared" si="2"/>
        <v>0</v>
      </c>
      <c r="C24" s="227"/>
      <c r="D24" s="151"/>
      <c r="E24" s="234"/>
      <c r="F24" s="157"/>
      <c r="G24" s="158"/>
      <c r="H24" s="158"/>
      <c r="I24" s="158"/>
      <c r="J24" s="158"/>
    </row>
    <row r="25" spans="1:10">
      <c r="A25" s="149">
        <f t="shared" si="5"/>
        <v>0</v>
      </c>
      <c r="B25" s="149">
        <f t="shared" si="2"/>
        <v>0</v>
      </c>
      <c r="C25" s="227"/>
      <c r="D25" s="151"/>
      <c r="E25" s="234"/>
      <c r="F25" s="157"/>
      <c r="G25" s="158"/>
      <c r="H25" s="158"/>
      <c r="I25" s="158"/>
      <c r="J25" s="158"/>
    </row>
    <row r="26" spans="1:10">
      <c r="A26" s="149">
        <f t="shared" si="5"/>
        <v>0</v>
      </c>
      <c r="B26" s="149">
        <f t="shared" si="2"/>
        <v>0</v>
      </c>
      <c r="C26" s="227"/>
      <c r="D26" s="151"/>
      <c r="E26" s="234"/>
      <c r="F26" s="157"/>
      <c r="G26" s="158"/>
      <c r="H26" s="158"/>
      <c r="I26" s="158"/>
      <c r="J26" s="158"/>
    </row>
    <row r="27" spans="1:10">
      <c r="A27" s="149">
        <f t="shared" si="5"/>
        <v>0</v>
      </c>
      <c r="B27" s="149">
        <f t="shared" si="2"/>
        <v>0</v>
      </c>
      <c r="C27" s="227"/>
      <c r="D27" s="151"/>
      <c r="E27" s="234"/>
      <c r="F27" s="157"/>
      <c r="G27" s="158"/>
      <c r="H27" s="158"/>
      <c r="I27" s="158"/>
      <c r="J27" s="158"/>
    </row>
    <row r="28" spans="1:10">
      <c r="A28" s="149">
        <f t="shared" si="5"/>
        <v>0</v>
      </c>
      <c r="B28" s="149">
        <f t="shared" si="2"/>
        <v>0</v>
      </c>
      <c r="C28" s="227"/>
      <c r="D28" s="151"/>
      <c r="E28" s="234"/>
      <c r="F28" s="157"/>
      <c r="G28" s="158"/>
      <c r="H28" s="158"/>
      <c r="I28" s="158"/>
      <c r="J28" s="158"/>
    </row>
    <row r="29" spans="1:10">
      <c r="A29" s="149">
        <f t="shared" si="5"/>
        <v>0</v>
      </c>
      <c r="B29" s="149">
        <f t="shared" si="2"/>
        <v>0</v>
      </c>
      <c r="C29" s="227"/>
      <c r="D29" s="151"/>
      <c r="E29" s="234"/>
      <c r="F29" s="157"/>
      <c r="G29" s="158"/>
      <c r="H29" s="158"/>
      <c r="I29" s="158"/>
      <c r="J29" s="158"/>
    </row>
    <row r="30" spans="1:10">
      <c r="A30" s="149">
        <f t="shared" si="5"/>
        <v>0</v>
      </c>
      <c r="B30" s="149">
        <f t="shared" si="2"/>
        <v>0</v>
      </c>
      <c r="C30" s="227"/>
      <c r="D30" s="151"/>
      <c r="E30" s="234"/>
      <c r="F30" s="157"/>
      <c r="G30" s="158"/>
      <c r="H30" s="158"/>
      <c r="I30" s="158"/>
      <c r="J30" s="158"/>
    </row>
    <row r="31" spans="1:10">
      <c r="A31" s="149">
        <f t="shared" si="5"/>
        <v>0</v>
      </c>
      <c r="B31" s="149">
        <f t="shared" ref="B31:B82" si="7">MIN(F31:J31)</f>
        <v>0</v>
      </c>
      <c r="C31" s="227"/>
      <c r="D31" s="151"/>
      <c r="E31" s="234"/>
      <c r="F31" s="157"/>
      <c r="G31" s="158"/>
      <c r="H31" s="158"/>
      <c r="I31" s="158"/>
      <c r="J31" s="158"/>
    </row>
    <row r="32" spans="1:10">
      <c r="A32" s="149">
        <f t="shared" si="5"/>
        <v>0</v>
      </c>
      <c r="B32" s="149">
        <f t="shared" si="7"/>
        <v>0</v>
      </c>
      <c r="C32" s="227"/>
      <c r="D32" s="151"/>
      <c r="E32" s="234"/>
      <c r="F32" s="157"/>
      <c r="G32" s="158"/>
      <c r="H32" s="158"/>
      <c r="I32" s="158"/>
      <c r="J32" s="158"/>
    </row>
    <row r="33" spans="1:10">
      <c r="A33" s="149">
        <f t="shared" si="5"/>
        <v>0</v>
      </c>
      <c r="B33" s="149">
        <f t="shared" si="7"/>
        <v>0</v>
      </c>
      <c r="C33" s="151"/>
      <c r="D33" s="151"/>
      <c r="E33" s="234"/>
      <c r="F33" s="157"/>
      <c r="G33" s="158"/>
      <c r="H33" s="158"/>
      <c r="I33" s="158"/>
      <c r="J33" s="158"/>
    </row>
    <row r="34" spans="1:10">
      <c r="A34" s="149">
        <f t="shared" si="5"/>
        <v>0</v>
      </c>
      <c r="B34" s="149">
        <f t="shared" si="7"/>
        <v>0</v>
      </c>
      <c r="C34" s="151"/>
      <c r="D34" s="151"/>
      <c r="E34" s="234"/>
      <c r="F34" s="157"/>
      <c r="G34" s="158"/>
      <c r="H34" s="158"/>
      <c r="I34" s="158"/>
      <c r="J34" s="158"/>
    </row>
    <row r="35" spans="1:10">
      <c r="A35" s="149">
        <f t="shared" si="5"/>
        <v>0</v>
      </c>
      <c r="B35" s="149">
        <f t="shared" si="7"/>
        <v>0</v>
      </c>
      <c r="C35" s="151"/>
      <c r="D35" s="151"/>
      <c r="E35" s="234"/>
      <c r="F35" s="157"/>
      <c r="G35" s="158"/>
      <c r="H35" s="158"/>
      <c r="I35" s="158"/>
      <c r="J35" s="158"/>
    </row>
    <row r="36" spans="1:10">
      <c r="A36" s="149">
        <f t="shared" si="5"/>
        <v>0</v>
      </c>
      <c r="B36" s="149">
        <f t="shared" si="7"/>
        <v>0</v>
      </c>
      <c r="C36" s="151"/>
      <c r="D36" s="151"/>
      <c r="E36" s="234"/>
      <c r="F36" s="157"/>
      <c r="G36" s="158"/>
      <c r="H36" s="158"/>
      <c r="I36" s="158"/>
      <c r="J36" s="158"/>
    </row>
    <row r="37" spans="1:10">
      <c r="A37" s="149">
        <f t="shared" si="5"/>
        <v>0</v>
      </c>
      <c r="B37" s="149">
        <f t="shared" si="7"/>
        <v>0</v>
      </c>
      <c r="C37" s="151"/>
      <c r="D37" s="151"/>
      <c r="E37" s="234"/>
      <c r="F37" s="157"/>
      <c r="G37" s="158"/>
      <c r="H37" s="158"/>
      <c r="I37" s="158"/>
      <c r="J37" s="158"/>
    </row>
    <row r="38" spans="1:10">
      <c r="A38" s="149">
        <f t="shared" si="5"/>
        <v>0</v>
      </c>
      <c r="B38" s="149">
        <f t="shared" si="7"/>
        <v>0</v>
      </c>
      <c r="C38" s="151"/>
      <c r="D38" s="151"/>
      <c r="E38" s="234"/>
      <c r="F38" s="157"/>
      <c r="G38" s="158"/>
      <c r="H38" s="158"/>
      <c r="I38" s="158"/>
      <c r="J38" s="158"/>
    </row>
    <row r="39" spans="1:10">
      <c r="A39" s="149">
        <f t="shared" si="5"/>
        <v>0</v>
      </c>
      <c r="B39" s="149">
        <f t="shared" si="7"/>
        <v>0</v>
      </c>
      <c r="C39" s="151"/>
      <c r="D39" s="151"/>
      <c r="E39" s="234"/>
      <c r="F39" s="157"/>
      <c r="G39" s="158"/>
      <c r="H39" s="158"/>
      <c r="I39" s="158"/>
      <c r="J39" s="158"/>
    </row>
    <row r="40" spans="1:10">
      <c r="A40" s="149">
        <f t="shared" si="5"/>
        <v>0</v>
      </c>
      <c r="B40" s="149">
        <f t="shared" si="7"/>
        <v>0</v>
      </c>
      <c r="C40" s="151"/>
      <c r="D40" s="151"/>
      <c r="E40" s="234"/>
      <c r="F40" s="157"/>
      <c r="G40" s="158"/>
      <c r="H40" s="158"/>
      <c r="I40" s="158"/>
      <c r="J40" s="158"/>
    </row>
    <row r="41" spans="1:10">
      <c r="A41" s="149">
        <f t="shared" si="5"/>
        <v>0</v>
      </c>
      <c r="B41" s="149">
        <f t="shared" si="7"/>
        <v>0</v>
      </c>
      <c r="C41" s="151"/>
      <c r="D41" s="151"/>
      <c r="E41" s="234"/>
      <c r="F41" s="157"/>
      <c r="G41" s="158"/>
      <c r="H41" s="158"/>
      <c r="I41" s="158"/>
      <c r="J41" s="158"/>
    </row>
    <row r="42" spans="1:10">
      <c r="A42" s="149">
        <f t="shared" si="5"/>
        <v>0</v>
      </c>
      <c r="B42" s="149">
        <f t="shared" si="7"/>
        <v>0</v>
      </c>
      <c r="C42" s="151"/>
      <c r="D42" s="151"/>
      <c r="E42" s="234"/>
      <c r="F42" s="157"/>
      <c r="G42" s="158"/>
      <c r="H42" s="158"/>
      <c r="I42" s="158"/>
      <c r="J42" s="158"/>
    </row>
    <row r="43" spans="1:10">
      <c r="A43" s="149">
        <f t="shared" si="5"/>
        <v>0</v>
      </c>
      <c r="B43" s="149">
        <f t="shared" si="7"/>
        <v>0</v>
      </c>
      <c r="C43" s="151"/>
      <c r="D43" s="151"/>
      <c r="E43" s="234"/>
      <c r="F43" s="157"/>
      <c r="G43" s="158"/>
      <c r="H43" s="158"/>
      <c r="I43" s="158"/>
      <c r="J43" s="158"/>
    </row>
    <row r="44" spans="1:10">
      <c r="A44" s="149">
        <f t="shared" si="5"/>
        <v>0</v>
      </c>
      <c r="B44" s="149">
        <f t="shared" si="7"/>
        <v>0</v>
      </c>
      <c r="C44" s="151"/>
      <c r="D44" s="151"/>
      <c r="E44" s="234"/>
      <c r="F44" s="157"/>
      <c r="G44" s="158"/>
      <c r="H44" s="158"/>
      <c r="I44" s="158"/>
      <c r="J44" s="158"/>
    </row>
    <row r="45" spans="1:10">
      <c r="A45" s="149">
        <f t="shared" si="5"/>
        <v>0</v>
      </c>
      <c r="B45" s="149">
        <f t="shared" si="7"/>
        <v>0</v>
      </c>
      <c r="C45" s="151"/>
      <c r="D45" s="151"/>
      <c r="E45" s="234"/>
      <c r="F45" s="157"/>
      <c r="G45" s="158"/>
      <c r="H45" s="158"/>
      <c r="I45" s="158"/>
      <c r="J45" s="158"/>
    </row>
    <row r="46" spans="1:10">
      <c r="A46" s="149">
        <f t="shared" si="5"/>
        <v>0</v>
      </c>
      <c r="B46" s="149">
        <f t="shared" si="7"/>
        <v>0</v>
      </c>
      <c r="C46" s="151"/>
      <c r="D46" s="151"/>
      <c r="E46" s="234"/>
      <c r="F46" s="157"/>
      <c r="G46" s="158"/>
      <c r="H46" s="158"/>
      <c r="I46" s="158"/>
      <c r="J46" s="158"/>
    </row>
    <row r="47" spans="1:10">
      <c r="A47" s="149">
        <f t="shared" si="5"/>
        <v>0</v>
      </c>
      <c r="B47" s="149">
        <f t="shared" si="7"/>
        <v>0</v>
      </c>
      <c r="C47" s="151"/>
      <c r="D47" s="151"/>
      <c r="E47" s="234"/>
      <c r="F47" s="157"/>
      <c r="G47" s="158"/>
      <c r="H47" s="158"/>
      <c r="I47" s="158"/>
      <c r="J47" s="158"/>
    </row>
    <row r="48" spans="1:10">
      <c r="A48" s="149">
        <f t="shared" si="5"/>
        <v>0</v>
      </c>
      <c r="B48" s="149">
        <f t="shared" si="7"/>
        <v>0</v>
      </c>
      <c r="C48" s="151"/>
      <c r="D48" s="151"/>
      <c r="E48" s="234"/>
      <c r="F48" s="157"/>
      <c r="G48" s="158"/>
      <c r="H48" s="158"/>
      <c r="I48" s="158"/>
      <c r="J48" s="158"/>
    </row>
    <row r="49" spans="1:10">
      <c r="A49" s="149">
        <f t="shared" si="5"/>
        <v>0</v>
      </c>
      <c r="B49" s="149">
        <f t="shared" si="7"/>
        <v>0</v>
      </c>
      <c r="C49" s="151"/>
      <c r="D49" s="151"/>
      <c r="E49" s="234"/>
      <c r="F49" s="157"/>
      <c r="G49" s="158"/>
      <c r="H49" s="158"/>
      <c r="I49" s="158"/>
      <c r="J49" s="158"/>
    </row>
    <row r="50" spans="1:10">
      <c r="A50" s="149">
        <f t="shared" si="5"/>
        <v>0</v>
      </c>
      <c r="B50" s="149">
        <f t="shared" si="7"/>
        <v>0</v>
      </c>
      <c r="C50" s="151"/>
      <c r="D50" s="151"/>
      <c r="E50" s="234"/>
      <c r="F50" s="157"/>
      <c r="G50" s="158"/>
      <c r="H50" s="158"/>
      <c r="I50" s="158"/>
      <c r="J50" s="158"/>
    </row>
    <row r="51" spans="1:10">
      <c r="A51" s="149">
        <f t="shared" si="5"/>
        <v>0</v>
      </c>
      <c r="B51" s="149">
        <f t="shared" si="7"/>
        <v>0</v>
      </c>
      <c r="C51" s="151"/>
      <c r="D51" s="151"/>
      <c r="E51" s="234"/>
      <c r="F51" s="157"/>
      <c r="G51" s="158"/>
      <c r="H51" s="158"/>
      <c r="I51" s="158"/>
      <c r="J51" s="158"/>
    </row>
    <row r="52" spans="1:10">
      <c r="A52" s="149">
        <f t="shared" si="5"/>
        <v>0</v>
      </c>
      <c r="B52" s="149">
        <f t="shared" si="7"/>
        <v>0</v>
      </c>
      <c r="C52" s="151"/>
      <c r="D52" s="151"/>
      <c r="E52" s="234"/>
      <c r="F52" s="157"/>
      <c r="G52" s="158"/>
      <c r="H52" s="158"/>
      <c r="I52" s="158"/>
      <c r="J52" s="158"/>
    </row>
    <row r="53" spans="1:10">
      <c r="A53" s="149">
        <f t="shared" si="5"/>
        <v>0</v>
      </c>
      <c r="B53" s="149">
        <f t="shared" si="7"/>
        <v>0</v>
      </c>
      <c r="C53" s="151"/>
      <c r="D53" s="151"/>
      <c r="E53" s="234"/>
      <c r="F53" s="157"/>
      <c r="G53" s="158"/>
      <c r="H53" s="158"/>
      <c r="I53" s="158"/>
      <c r="J53" s="158"/>
    </row>
    <row r="54" spans="1:10">
      <c r="A54" s="149">
        <f t="shared" si="5"/>
        <v>0</v>
      </c>
      <c r="B54" s="149">
        <f t="shared" si="7"/>
        <v>0</v>
      </c>
      <c r="C54" s="151"/>
      <c r="D54" s="151"/>
      <c r="E54" s="234"/>
      <c r="F54" s="157"/>
      <c r="G54" s="158"/>
      <c r="H54" s="158"/>
      <c r="I54" s="158"/>
      <c r="J54" s="158"/>
    </row>
    <row r="55" spans="1:10">
      <c r="A55" s="149">
        <f t="shared" si="5"/>
        <v>0</v>
      </c>
      <c r="B55" s="149">
        <f t="shared" si="7"/>
        <v>0</v>
      </c>
      <c r="C55" s="151"/>
      <c r="D55" s="151"/>
      <c r="E55" s="234"/>
      <c r="F55" s="157"/>
      <c r="G55" s="158"/>
      <c r="H55" s="158"/>
      <c r="I55" s="158"/>
      <c r="J55" s="158"/>
    </row>
    <row r="56" spans="1:10">
      <c r="A56" s="149">
        <f t="shared" si="5"/>
        <v>0</v>
      </c>
      <c r="B56" s="149">
        <f t="shared" si="7"/>
        <v>0</v>
      </c>
      <c r="C56" s="151"/>
      <c r="D56" s="151"/>
      <c r="E56" s="234"/>
      <c r="F56" s="157"/>
      <c r="G56" s="158"/>
      <c r="H56" s="158"/>
      <c r="I56" s="158"/>
      <c r="J56" s="158"/>
    </row>
    <row r="57" spans="1:10">
      <c r="A57" s="149">
        <f t="shared" si="5"/>
        <v>0</v>
      </c>
      <c r="B57" s="149">
        <f t="shared" si="7"/>
        <v>0</v>
      </c>
      <c r="C57" s="151"/>
      <c r="D57" s="151"/>
      <c r="E57" s="234"/>
      <c r="F57" s="157"/>
      <c r="G57" s="158"/>
      <c r="H57" s="158"/>
      <c r="I57" s="158"/>
      <c r="J57" s="158"/>
    </row>
    <row r="58" spans="1:10">
      <c r="A58" s="149">
        <f t="shared" si="5"/>
        <v>0</v>
      </c>
      <c r="B58" s="149">
        <f t="shared" si="7"/>
        <v>0</v>
      </c>
      <c r="C58" s="151"/>
      <c r="D58" s="151"/>
      <c r="E58" s="234"/>
      <c r="F58" s="157"/>
      <c r="G58" s="158"/>
      <c r="H58" s="158"/>
      <c r="I58" s="158"/>
      <c r="J58" s="158"/>
    </row>
    <row r="59" spans="1:10">
      <c r="A59" s="149">
        <f t="shared" si="5"/>
        <v>0</v>
      </c>
      <c r="B59" s="149">
        <f t="shared" si="7"/>
        <v>0</v>
      </c>
      <c r="C59" s="151"/>
      <c r="D59" s="151"/>
      <c r="E59" s="234"/>
      <c r="F59" s="157"/>
      <c r="G59" s="158"/>
      <c r="H59" s="158"/>
      <c r="I59" s="158"/>
      <c r="J59" s="158"/>
    </row>
    <row r="60" spans="1:10">
      <c r="A60" s="149">
        <f t="shared" si="5"/>
        <v>0</v>
      </c>
      <c r="B60" s="149">
        <f t="shared" si="7"/>
        <v>0</v>
      </c>
      <c r="C60" s="151"/>
      <c r="D60" s="151"/>
      <c r="E60" s="234"/>
      <c r="F60" s="157"/>
      <c r="G60" s="158"/>
      <c r="H60" s="158"/>
      <c r="I60" s="158"/>
      <c r="J60" s="158"/>
    </row>
    <row r="61" spans="1:10">
      <c r="A61" s="149">
        <f t="shared" si="5"/>
        <v>0</v>
      </c>
      <c r="B61" s="149">
        <f t="shared" si="7"/>
        <v>0</v>
      </c>
      <c r="C61" s="151"/>
      <c r="D61" s="151"/>
      <c r="E61" s="234"/>
      <c r="F61" s="157"/>
      <c r="G61" s="158"/>
      <c r="H61" s="158"/>
      <c r="I61" s="158"/>
      <c r="J61" s="158"/>
    </row>
    <row r="62" spans="1:10">
      <c r="A62" s="149">
        <f t="shared" si="5"/>
        <v>0</v>
      </c>
      <c r="B62" s="149">
        <f t="shared" si="7"/>
        <v>0</v>
      </c>
      <c r="C62" s="151"/>
      <c r="D62" s="151"/>
      <c r="E62" s="234"/>
      <c r="F62" s="157"/>
      <c r="G62" s="158"/>
      <c r="H62" s="158"/>
      <c r="I62" s="158"/>
      <c r="J62" s="158"/>
    </row>
    <row r="63" spans="1:10">
      <c r="A63" s="149">
        <f t="shared" si="5"/>
        <v>0</v>
      </c>
      <c r="B63" s="149">
        <f t="shared" si="7"/>
        <v>0</v>
      </c>
      <c r="C63" s="151"/>
      <c r="D63" s="151"/>
      <c r="E63" s="234"/>
      <c r="F63" s="157"/>
      <c r="G63" s="158"/>
      <c r="H63" s="158"/>
      <c r="I63" s="158"/>
      <c r="J63" s="158"/>
    </row>
    <row r="64" spans="1:10">
      <c r="A64" s="149">
        <f t="shared" si="5"/>
        <v>0</v>
      </c>
      <c r="B64" s="149">
        <f t="shared" si="7"/>
        <v>0</v>
      </c>
      <c r="C64" s="151"/>
      <c r="D64" s="151"/>
      <c r="E64" s="234"/>
      <c r="F64" s="157"/>
      <c r="G64" s="158"/>
      <c r="H64" s="158"/>
      <c r="I64" s="158"/>
      <c r="J64" s="158"/>
    </row>
    <row r="65" spans="1:10">
      <c r="A65" s="149">
        <f t="shared" si="5"/>
        <v>0</v>
      </c>
      <c r="B65" s="149">
        <f t="shared" si="7"/>
        <v>0</v>
      </c>
      <c r="C65" s="151"/>
      <c r="D65" s="151"/>
      <c r="E65" s="234"/>
      <c r="F65" s="157"/>
      <c r="G65" s="158"/>
      <c r="H65" s="158"/>
      <c r="I65" s="158"/>
      <c r="J65" s="158"/>
    </row>
    <row r="66" spans="1:10">
      <c r="A66" s="149">
        <f t="shared" si="5"/>
        <v>0</v>
      </c>
      <c r="B66" s="149">
        <f t="shared" si="7"/>
        <v>0</v>
      </c>
      <c r="C66" s="151"/>
      <c r="D66" s="151"/>
      <c r="E66" s="234"/>
      <c r="F66" s="157"/>
      <c r="G66" s="158"/>
      <c r="H66" s="158"/>
      <c r="I66" s="158"/>
      <c r="J66" s="158"/>
    </row>
    <row r="67" spans="1:10">
      <c r="A67" s="149">
        <f t="shared" si="5"/>
        <v>0</v>
      </c>
      <c r="B67" s="149">
        <f t="shared" si="7"/>
        <v>0</v>
      </c>
      <c r="C67" s="151"/>
      <c r="D67" s="151"/>
      <c r="E67" s="234"/>
      <c r="F67" s="157"/>
      <c r="G67" s="158"/>
      <c r="H67" s="158"/>
      <c r="I67" s="158"/>
      <c r="J67" s="158"/>
    </row>
    <row r="68" spans="1:10">
      <c r="A68" s="149">
        <f t="shared" si="5"/>
        <v>0</v>
      </c>
      <c r="B68" s="149">
        <f t="shared" si="7"/>
        <v>0</v>
      </c>
      <c r="C68" s="151"/>
      <c r="D68" s="151"/>
      <c r="E68" s="234"/>
      <c r="F68" s="157"/>
      <c r="G68" s="158"/>
      <c r="H68" s="158"/>
      <c r="I68" s="158"/>
      <c r="J68" s="158"/>
    </row>
    <row r="69" spans="1:10">
      <c r="A69" s="149">
        <f t="shared" si="5"/>
        <v>0</v>
      </c>
      <c r="B69" s="149">
        <f t="shared" si="7"/>
        <v>0</v>
      </c>
      <c r="C69" s="151"/>
      <c r="D69" s="151"/>
      <c r="E69" s="234"/>
      <c r="F69" s="157"/>
      <c r="G69" s="158"/>
      <c r="H69" s="158"/>
      <c r="I69" s="158"/>
      <c r="J69" s="158"/>
    </row>
    <row r="70" spans="1:10">
      <c r="A70" s="149">
        <f t="shared" si="5"/>
        <v>0</v>
      </c>
      <c r="B70" s="149">
        <f t="shared" si="7"/>
        <v>0</v>
      </c>
      <c r="C70" s="151"/>
      <c r="D70" s="151"/>
      <c r="E70" s="234"/>
      <c r="F70" s="157"/>
      <c r="G70" s="158"/>
      <c r="H70" s="158"/>
      <c r="I70" s="158"/>
      <c r="J70" s="158"/>
    </row>
    <row r="71" spans="1:10">
      <c r="A71" s="149">
        <f t="shared" si="5"/>
        <v>0</v>
      </c>
      <c r="B71" s="149">
        <f t="shared" si="7"/>
        <v>0</v>
      </c>
      <c r="C71" s="151"/>
      <c r="D71" s="151"/>
      <c r="E71" s="234"/>
      <c r="F71" s="157"/>
      <c r="G71" s="158"/>
      <c r="H71" s="158"/>
      <c r="I71" s="158"/>
      <c r="J71" s="158"/>
    </row>
    <row r="72" spans="1:10">
      <c r="A72" s="149">
        <f t="shared" si="5"/>
        <v>0</v>
      </c>
      <c r="B72" s="149">
        <f t="shared" si="7"/>
        <v>0</v>
      </c>
      <c r="C72" s="151"/>
      <c r="D72" s="151"/>
      <c r="E72" s="234"/>
      <c r="F72" s="157"/>
      <c r="G72" s="158"/>
      <c r="H72" s="158"/>
      <c r="I72" s="158"/>
      <c r="J72" s="158"/>
    </row>
    <row r="73" spans="1:10">
      <c r="A73" s="149">
        <f t="shared" si="5"/>
        <v>0</v>
      </c>
      <c r="B73" s="149">
        <f t="shared" si="7"/>
        <v>0</v>
      </c>
      <c r="C73" s="151"/>
      <c r="D73" s="151"/>
      <c r="E73" s="234"/>
      <c r="F73" s="157"/>
      <c r="G73" s="158"/>
      <c r="H73" s="158"/>
      <c r="I73" s="158"/>
      <c r="J73" s="158"/>
    </row>
    <row r="74" spans="1:10">
      <c r="A74" s="149">
        <f t="shared" si="5"/>
        <v>0</v>
      </c>
      <c r="B74" s="149">
        <f t="shared" si="7"/>
        <v>0</v>
      </c>
      <c r="C74" s="151"/>
      <c r="D74" s="151"/>
      <c r="E74" s="234"/>
      <c r="F74" s="157"/>
      <c r="G74" s="158"/>
      <c r="H74" s="158"/>
      <c r="I74" s="158"/>
      <c r="J74" s="158"/>
    </row>
    <row r="75" spans="1:10">
      <c r="A75" s="149">
        <f t="shared" si="5"/>
        <v>0</v>
      </c>
      <c r="B75" s="149">
        <f t="shared" si="7"/>
        <v>0</v>
      </c>
      <c r="C75" s="151"/>
      <c r="D75" s="151"/>
      <c r="E75" s="234"/>
      <c r="F75" s="157"/>
      <c r="G75" s="158"/>
      <c r="H75" s="158"/>
      <c r="I75" s="158"/>
      <c r="J75" s="158"/>
    </row>
    <row r="76" spans="1:10">
      <c r="A76" s="149">
        <f t="shared" si="5"/>
        <v>0</v>
      </c>
      <c r="B76" s="149">
        <f t="shared" si="7"/>
        <v>0</v>
      </c>
      <c r="C76" s="151"/>
      <c r="D76" s="151"/>
      <c r="E76" s="234"/>
      <c r="F76" s="157"/>
      <c r="G76" s="158"/>
      <c r="H76" s="158"/>
      <c r="I76" s="158"/>
      <c r="J76" s="158"/>
    </row>
    <row r="77" spans="1:10">
      <c r="A77" s="149">
        <f t="shared" si="5"/>
        <v>0</v>
      </c>
      <c r="B77" s="149">
        <f t="shared" si="7"/>
        <v>0</v>
      </c>
      <c r="C77" s="151"/>
      <c r="D77" s="151"/>
      <c r="E77" s="234"/>
      <c r="F77" s="157"/>
      <c r="G77" s="158"/>
      <c r="H77" s="158"/>
      <c r="I77" s="158"/>
      <c r="J77" s="158"/>
    </row>
    <row r="78" spans="1:10">
      <c r="A78" s="149">
        <f t="shared" si="5"/>
        <v>0</v>
      </c>
      <c r="B78" s="149">
        <f t="shared" si="7"/>
        <v>0</v>
      </c>
      <c r="C78" s="151"/>
      <c r="D78" s="151"/>
      <c r="E78" s="234"/>
      <c r="F78" s="157"/>
      <c r="G78" s="158"/>
      <c r="H78" s="158"/>
      <c r="I78" s="158"/>
      <c r="J78" s="158"/>
    </row>
    <row r="79" spans="1:10">
      <c r="A79" s="149">
        <f t="shared" si="5"/>
        <v>0</v>
      </c>
      <c r="B79" s="149">
        <f t="shared" si="7"/>
        <v>0</v>
      </c>
      <c r="C79" s="151"/>
      <c r="D79" s="151"/>
      <c r="E79" s="234"/>
      <c r="F79" s="157"/>
      <c r="G79" s="158"/>
      <c r="H79" s="158"/>
      <c r="I79" s="158"/>
      <c r="J79" s="158"/>
    </row>
    <row r="80" spans="1:10">
      <c r="A80" s="149">
        <f t="shared" si="5"/>
        <v>0</v>
      </c>
      <c r="B80" s="149">
        <f t="shared" si="7"/>
        <v>0</v>
      </c>
      <c r="C80" s="151"/>
      <c r="D80" s="151"/>
      <c r="E80" s="234"/>
      <c r="F80" s="157"/>
      <c r="G80" s="158"/>
      <c r="H80" s="158"/>
      <c r="I80" s="158"/>
      <c r="J80" s="158"/>
    </row>
    <row r="81" spans="1:10">
      <c r="A81" s="149">
        <f t="shared" si="5"/>
        <v>0</v>
      </c>
      <c r="B81" s="149">
        <f t="shared" si="7"/>
        <v>0</v>
      </c>
      <c r="C81" s="151"/>
      <c r="D81" s="151"/>
      <c r="E81" s="234"/>
      <c r="F81" s="157"/>
      <c r="G81" s="158"/>
      <c r="H81" s="158"/>
      <c r="I81" s="158"/>
      <c r="J81" s="158"/>
    </row>
    <row r="82" spans="1:10">
      <c r="A82" s="149">
        <f t="shared" si="5"/>
        <v>0</v>
      </c>
      <c r="B82" s="149">
        <f t="shared" si="7"/>
        <v>0</v>
      </c>
      <c r="C82" s="151"/>
      <c r="D82" s="151"/>
      <c r="E82" s="234"/>
      <c r="F82" s="157"/>
      <c r="G82" s="158"/>
      <c r="H82" s="158"/>
      <c r="I82" s="158"/>
      <c r="J82" s="158"/>
    </row>
    <row r="83" spans="1:10">
      <c r="A83" s="149">
        <f t="shared" ref="A83:A139" si="8">MAX(F83:J83)</f>
        <v>0</v>
      </c>
      <c r="B83" s="149">
        <f t="shared" ref="B83:B139" si="9">MIN(F83:J83)</f>
        <v>0</v>
      </c>
      <c r="C83" s="151"/>
      <c r="D83" s="151"/>
      <c r="E83" s="234"/>
      <c r="F83" s="157"/>
      <c r="G83" s="158"/>
      <c r="H83" s="158"/>
      <c r="I83" s="158"/>
      <c r="J83" s="158"/>
    </row>
    <row r="84" spans="1:10">
      <c r="A84" s="149">
        <f t="shared" si="8"/>
        <v>0</v>
      </c>
      <c r="B84" s="149">
        <f t="shared" si="9"/>
        <v>0</v>
      </c>
      <c r="C84" s="151"/>
      <c r="D84" s="151"/>
      <c r="E84" s="234"/>
      <c r="F84" s="157"/>
      <c r="G84" s="158"/>
      <c r="H84" s="158"/>
      <c r="I84" s="158"/>
      <c r="J84" s="158"/>
    </row>
    <row r="85" spans="1:10">
      <c r="A85" s="149">
        <f t="shared" si="8"/>
        <v>0</v>
      </c>
      <c r="B85" s="149">
        <f t="shared" si="9"/>
        <v>0</v>
      </c>
      <c r="C85" s="151"/>
      <c r="D85" s="151"/>
      <c r="E85" s="234"/>
      <c r="F85" s="157"/>
      <c r="G85" s="158"/>
      <c r="H85" s="158"/>
      <c r="I85" s="158"/>
      <c r="J85" s="158"/>
    </row>
    <row r="86" spans="1:10">
      <c r="A86" s="149">
        <f t="shared" si="8"/>
        <v>0</v>
      </c>
      <c r="B86" s="149">
        <f t="shared" si="9"/>
        <v>0</v>
      </c>
      <c r="C86" s="151"/>
      <c r="D86" s="151"/>
      <c r="E86" s="234"/>
      <c r="F86" s="157"/>
      <c r="G86" s="158"/>
      <c r="H86" s="158"/>
      <c r="I86" s="158"/>
      <c r="J86" s="158"/>
    </row>
    <row r="87" spans="1:10">
      <c r="A87" s="149">
        <f t="shared" si="8"/>
        <v>0</v>
      </c>
      <c r="B87" s="149">
        <f t="shared" si="9"/>
        <v>0</v>
      </c>
      <c r="C87" s="151"/>
      <c r="D87" s="151"/>
      <c r="E87" s="234"/>
      <c r="F87" s="157"/>
      <c r="G87" s="158"/>
      <c r="H87" s="158"/>
      <c r="I87" s="158"/>
      <c r="J87" s="158"/>
    </row>
    <row r="88" spans="1:10">
      <c r="A88" s="149">
        <f t="shared" si="8"/>
        <v>0</v>
      </c>
      <c r="B88" s="149">
        <f t="shared" si="9"/>
        <v>0</v>
      </c>
      <c r="C88" s="151"/>
      <c r="D88" s="151"/>
      <c r="E88" s="234"/>
      <c r="F88" s="157"/>
      <c r="G88" s="158"/>
      <c r="H88" s="158"/>
      <c r="I88" s="158"/>
      <c r="J88" s="158"/>
    </row>
    <row r="89" spans="1:10">
      <c r="A89" s="149">
        <f t="shared" si="8"/>
        <v>0</v>
      </c>
      <c r="B89" s="149">
        <f t="shared" si="9"/>
        <v>0</v>
      </c>
      <c r="C89" s="151"/>
      <c r="D89" s="151"/>
      <c r="E89" s="234"/>
      <c r="F89" s="157"/>
      <c r="G89" s="158"/>
      <c r="H89" s="158"/>
      <c r="I89" s="158"/>
      <c r="J89" s="158"/>
    </row>
    <row r="90" spans="1:10">
      <c r="A90" s="149">
        <f t="shared" si="8"/>
        <v>0</v>
      </c>
      <c r="B90" s="149">
        <f t="shared" si="9"/>
        <v>0</v>
      </c>
      <c r="C90" s="151"/>
      <c r="D90" s="151"/>
      <c r="E90" s="234"/>
      <c r="F90" s="157"/>
      <c r="G90" s="158"/>
      <c r="H90" s="158"/>
      <c r="I90" s="158"/>
      <c r="J90" s="158"/>
    </row>
    <row r="91" spans="1:10">
      <c r="A91" s="149">
        <f t="shared" si="8"/>
        <v>0</v>
      </c>
      <c r="B91" s="149">
        <f t="shared" si="9"/>
        <v>0</v>
      </c>
      <c r="C91" s="151"/>
      <c r="D91" s="151"/>
      <c r="E91" s="234"/>
      <c r="F91" s="157"/>
      <c r="G91" s="158"/>
      <c r="H91" s="158"/>
      <c r="I91" s="158"/>
      <c r="J91" s="158"/>
    </row>
    <row r="92" spans="1:10">
      <c r="A92" s="149">
        <f t="shared" si="8"/>
        <v>0</v>
      </c>
      <c r="B92" s="149">
        <f t="shared" si="9"/>
        <v>0</v>
      </c>
      <c r="C92" s="151"/>
      <c r="D92" s="151"/>
      <c r="E92" s="234"/>
      <c r="F92" s="157"/>
      <c r="G92" s="158"/>
      <c r="H92" s="158"/>
      <c r="I92" s="158"/>
      <c r="J92" s="158"/>
    </row>
    <row r="93" spans="1:10">
      <c r="A93" s="149">
        <f t="shared" si="8"/>
        <v>0</v>
      </c>
      <c r="B93" s="149">
        <f t="shared" si="9"/>
        <v>0</v>
      </c>
      <c r="C93" s="151"/>
      <c r="D93" s="151"/>
      <c r="E93" s="234"/>
      <c r="F93" s="157"/>
      <c r="G93" s="158"/>
      <c r="H93" s="158"/>
      <c r="I93" s="158"/>
      <c r="J93" s="158"/>
    </row>
    <row r="94" spans="1:10">
      <c r="A94" s="149">
        <f t="shared" si="8"/>
        <v>0</v>
      </c>
      <c r="B94" s="149">
        <f t="shared" si="9"/>
        <v>0</v>
      </c>
      <c r="C94" s="151"/>
      <c r="D94" s="151"/>
      <c r="E94" s="234"/>
      <c r="F94" s="157"/>
      <c r="G94" s="158"/>
      <c r="H94" s="158"/>
      <c r="I94" s="158"/>
      <c r="J94" s="158"/>
    </row>
    <row r="95" spans="1:10">
      <c r="A95" s="149">
        <f t="shared" si="8"/>
        <v>0</v>
      </c>
      <c r="B95" s="149">
        <f t="shared" si="9"/>
        <v>0</v>
      </c>
      <c r="C95" s="151"/>
      <c r="D95" s="151"/>
      <c r="E95" s="234"/>
      <c r="F95" s="157"/>
      <c r="G95" s="158"/>
      <c r="H95" s="158"/>
      <c r="I95" s="158"/>
      <c r="J95" s="158"/>
    </row>
    <row r="96" spans="1:10">
      <c r="A96" s="149">
        <f t="shared" si="8"/>
        <v>0</v>
      </c>
      <c r="B96" s="149">
        <f t="shared" si="9"/>
        <v>0</v>
      </c>
      <c r="C96" s="151"/>
      <c r="D96" s="151"/>
      <c r="E96" s="234"/>
      <c r="F96" s="157"/>
      <c r="G96" s="158"/>
      <c r="H96" s="158"/>
      <c r="I96" s="158"/>
      <c r="J96" s="158"/>
    </row>
    <row r="97" spans="1:10">
      <c r="A97" s="149">
        <f t="shared" si="8"/>
        <v>0</v>
      </c>
      <c r="B97" s="149">
        <f t="shared" si="9"/>
        <v>0</v>
      </c>
      <c r="C97" s="151"/>
      <c r="D97" s="151"/>
      <c r="E97" s="234"/>
      <c r="F97" s="157"/>
      <c r="G97" s="158"/>
      <c r="H97" s="158"/>
      <c r="I97" s="158"/>
      <c r="J97" s="158"/>
    </row>
    <row r="98" spans="1:10">
      <c r="A98" s="149">
        <f t="shared" si="8"/>
        <v>0</v>
      </c>
      <c r="B98" s="149">
        <f t="shared" si="9"/>
        <v>0</v>
      </c>
      <c r="C98" s="151"/>
      <c r="D98" s="151"/>
      <c r="E98" s="234"/>
      <c r="F98" s="157"/>
      <c r="G98" s="158"/>
      <c r="H98" s="158"/>
      <c r="I98" s="158"/>
      <c r="J98" s="158"/>
    </row>
    <row r="99" spans="1:10">
      <c r="A99" s="149">
        <f t="shared" si="8"/>
        <v>0</v>
      </c>
      <c r="B99" s="149">
        <f t="shared" si="9"/>
        <v>0</v>
      </c>
      <c r="C99" s="151"/>
      <c r="D99" s="151"/>
      <c r="E99" s="234"/>
      <c r="F99" s="157"/>
      <c r="G99" s="158"/>
      <c r="H99" s="158"/>
      <c r="I99" s="158"/>
      <c r="J99" s="158"/>
    </row>
    <row r="100" spans="1:10">
      <c r="A100" s="149">
        <f t="shared" si="8"/>
        <v>0</v>
      </c>
      <c r="B100" s="149">
        <f t="shared" si="9"/>
        <v>0</v>
      </c>
      <c r="C100" s="151"/>
      <c r="D100" s="151"/>
      <c r="E100" s="234"/>
      <c r="F100" s="157"/>
      <c r="G100" s="158"/>
      <c r="H100" s="158"/>
      <c r="I100" s="158"/>
      <c r="J100" s="158"/>
    </row>
    <row r="101" spans="1:10">
      <c r="A101" s="149">
        <f t="shared" si="8"/>
        <v>0</v>
      </c>
      <c r="B101" s="149">
        <f t="shared" si="9"/>
        <v>0</v>
      </c>
      <c r="C101" s="151"/>
      <c r="D101" s="151"/>
      <c r="E101" s="234"/>
      <c r="F101" s="157"/>
      <c r="G101" s="158"/>
      <c r="H101" s="158"/>
      <c r="I101" s="158"/>
      <c r="J101" s="158"/>
    </row>
    <row r="102" spans="1:10">
      <c r="A102" s="149">
        <f t="shared" si="8"/>
        <v>0</v>
      </c>
      <c r="B102" s="149">
        <f t="shared" si="9"/>
        <v>0</v>
      </c>
      <c r="C102" s="151"/>
      <c r="D102" s="151"/>
      <c r="E102" s="234"/>
      <c r="F102" s="157"/>
      <c r="G102" s="158"/>
      <c r="H102" s="158"/>
      <c r="I102" s="158"/>
      <c r="J102" s="158"/>
    </row>
    <row r="103" spans="1:10">
      <c r="A103" s="149">
        <f t="shared" si="8"/>
        <v>0</v>
      </c>
      <c r="B103" s="149">
        <f t="shared" si="9"/>
        <v>0</v>
      </c>
      <c r="C103" s="151"/>
      <c r="D103" s="151"/>
      <c r="E103" s="234"/>
      <c r="F103" s="157"/>
      <c r="G103" s="158"/>
      <c r="H103" s="158"/>
      <c r="I103" s="158"/>
      <c r="J103" s="158"/>
    </row>
    <row r="104" spans="1:10">
      <c r="A104" s="149">
        <f t="shared" si="8"/>
        <v>0</v>
      </c>
      <c r="B104" s="149">
        <f t="shared" si="9"/>
        <v>0</v>
      </c>
      <c r="C104" s="151">
        <f t="shared" ref="C104:C139" si="10">MAX(F104:J104)/100</f>
        <v>0</v>
      </c>
      <c r="D104" s="151">
        <f t="shared" ref="D104:D139" si="11">MIN(F104:J104)/100</f>
        <v>0</v>
      </c>
      <c r="E104" s="234"/>
      <c r="F104" s="157"/>
      <c r="G104" s="158"/>
      <c r="H104" s="158"/>
      <c r="I104" s="158"/>
      <c r="J104" s="158"/>
    </row>
    <row r="105" spans="1:10">
      <c r="A105" s="149">
        <f t="shared" si="8"/>
        <v>0</v>
      </c>
      <c r="B105" s="149">
        <f t="shared" si="9"/>
        <v>0</v>
      </c>
      <c r="C105" s="151">
        <f t="shared" si="10"/>
        <v>0</v>
      </c>
      <c r="D105" s="151">
        <f t="shared" si="11"/>
        <v>0</v>
      </c>
      <c r="E105" s="234"/>
      <c r="F105" s="157"/>
      <c r="G105" s="158"/>
      <c r="H105" s="158"/>
      <c r="I105" s="158"/>
      <c r="J105" s="158"/>
    </row>
    <row r="106" spans="1:10">
      <c r="A106" s="149">
        <f t="shared" si="8"/>
        <v>0</v>
      </c>
      <c r="B106" s="149">
        <f t="shared" si="9"/>
        <v>0</v>
      </c>
      <c r="C106" s="151">
        <f t="shared" si="10"/>
        <v>0</v>
      </c>
      <c r="D106" s="151">
        <f t="shared" si="11"/>
        <v>0</v>
      </c>
      <c r="E106" s="234"/>
      <c r="F106" s="157"/>
      <c r="G106" s="158"/>
      <c r="H106" s="158"/>
      <c r="I106" s="158"/>
      <c r="J106" s="158"/>
    </row>
    <row r="107" spans="1:10">
      <c r="A107" s="149">
        <f t="shared" si="8"/>
        <v>0</v>
      </c>
      <c r="B107" s="149">
        <f t="shared" si="9"/>
        <v>0</v>
      </c>
      <c r="C107" s="151">
        <f t="shared" si="10"/>
        <v>0</v>
      </c>
      <c r="D107" s="151">
        <f t="shared" si="11"/>
        <v>0</v>
      </c>
      <c r="E107" s="234"/>
      <c r="F107" s="157"/>
      <c r="G107" s="158"/>
      <c r="H107" s="158"/>
      <c r="I107" s="158"/>
      <c r="J107" s="158"/>
    </row>
    <row r="108" spans="1:10">
      <c r="A108" s="149">
        <f t="shared" si="8"/>
        <v>0</v>
      </c>
      <c r="B108" s="149">
        <f t="shared" si="9"/>
        <v>0</v>
      </c>
      <c r="C108" s="151">
        <f t="shared" si="10"/>
        <v>0</v>
      </c>
      <c r="D108" s="151">
        <f t="shared" si="11"/>
        <v>0</v>
      </c>
      <c r="E108" s="234"/>
      <c r="F108" s="157"/>
      <c r="G108" s="158"/>
      <c r="H108" s="158"/>
      <c r="I108" s="158"/>
      <c r="J108" s="158"/>
    </row>
    <row r="109" spans="1:10">
      <c r="A109" s="149">
        <f t="shared" si="8"/>
        <v>0</v>
      </c>
      <c r="B109" s="149">
        <f t="shared" si="9"/>
        <v>0</v>
      </c>
      <c r="C109" s="151">
        <f t="shared" si="10"/>
        <v>0</v>
      </c>
      <c r="D109" s="151">
        <f t="shared" si="11"/>
        <v>0</v>
      </c>
      <c r="E109" s="234"/>
      <c r="F109" s="157"/>
      <c r="G109" s="158"/>
      <c r="H109" s="158"/>
      <c r="I109" s="158"/>
      <c r="J109" s="158"/>
    </row>
    <row r="110" spans="1:10">
      <c r="A110" s="149">
        <f t="shared" si="8"/>
        <v>0</v>
      </c>
      <c r="B110" s="149">
        <f t="shared" si="9"/>
        <v>0</v>
      </c>
      <c r="C110" s="151">
        <f t="shared" si="10"/>
        <v>0</v>
      </c>
      <c r="D110" s="151">
        <f t="shared" si="11"/>
        <v>0</v>
      </c>
      <c r="E110" s="234"/>
      <c r="F110" s="157"/>
      <c r="G110" s="158"/>
      <c r="H110" s="158"/>
      <c r="I110" s="158"/>
      <c r="J110" s="158"/>
    </row>
    <row r="111" spans="1:10">
      <c r="A111" s="149">
        <f t="shared" si="8"/>
        <v>0</v>
      </c>
      <c r="B111" s="149">
        <f t="shared" si="9"/>
        <v>0</v>
      </c>
      <c r="C111" s="151">
        <f t="shared" si="10"/>
        <v>0</v>
      </c>
      <c r="D111" s="151">
        <f t="shared" si="11"/>
        <v>0</v>
      </c>
      <c r="E111" s="234"/>
      <c r="F111" s="157"/>
      <c r="G111" s="158"/>
      <c r="H111" s="158"/>
      <c r="I111" s="158"/>
      <c r="J111" s="158"/>
    </row>
    <row r="112" spans="1:10">
      <c r="A112" s="149">
        <f t="shared" si="8"/>
        <v>0</v>
      </c>
      <c r="B112" s="149">
        <f t="shared" si="9"/>
        <v>0</v>
      </c>
      <c r="C112" s="151">
        <f t="shared" si="10"/>
        <v>0</v>
      </c>
      <c r="D112" s="151">
        <f t="shared" si="11"/>
        <v>0</v>
      </c>
      <c r="E112" s="234"/>
      <c r="F112" s="157"/>
      <c r="G112" s="158"/>
      <c r="H112" s="158"/>
      <c r="I112" s="158"/>
      <c r="J112" s="158"/>
    </row>
    <row r="113" spans="1:10">
      <c r="A113" s="149">
        <f t="shared" si="8"/>
        <v>0</v>
      </c>
      <c r="B113" s="149">
        <f t="shared" si="9"/>
        <v>0</v>
      </c>
      <c r="C113" s="151">
        <f t="shared" si="10"/>
        <v>0</v>
      </c>
      <c r="D113" s="151">
        <f t="shared" si="11"/>
        <v>0</v>
      </c>
      <c r="E113" s="234"/>
      <c r="F113" s="157"/>
      <c r="G113" s="158"/>
      <c r="H113" s="158"/>
      <c r="I113" s="158"/>
      <c r="J113" s="158"/>
    </row>
    <row r="114" spans="1:10">
      <c r="A114" s="149">
        <f t="shared" si="8"/>
        <v>0</v>
      </c>
      <c r="B114" s="149">
        <f t="shared" si="9"/>
        <v>0</v>
      </c>
      <c r="C114" s="151">
        <f t="shared" si="10"/>
        <v>0</v>
      </c>
      <c r="D114" s="151">
        <f t="shared" si="11"/>
        <v>0</v>
      </c>
      <c r="E114" s="234"/>
      <c r="F114" s="157"/>
      <c r="G114" s="158"/>
      <c r="H114" s="158"/>
      <c r="I114" s="158"/>
      <c r="J114" s="158"/>
    </row>
    <row r="115" spans="1:10">
      <c r="A115" s="149">
        <f t="shared" si="8"/>
        <v>0</v>
      </c>
      <c r="B115" s="149">
        <f t="shared" si="9"/>
        <v>0</v>
      </c>
      <c r="C115" s="151">
        <f t="shared" si="10"/>
        <v>0</v>
      </c>
      <c r="D115" s="151">
        <f t="shared" si="11"/>
        <v>0</v>
      </c>
      <c r="E115" s="234"/>
      <c r="F115" s="157"/>
      <c r="G115" s="158"/>
      <c r="H115" s="158"/>
      <c r="I115" s="158"/>
      <c r="J115" s="158"/>
    </row>
    <row r="116" spans="1:10">
      <c r="A116" s="149">
        <f t="shared" si="8"/>
        <v>0</v>
      </c>
      <c r="B116" s="149">
        <f t="shared" si="9"/>
        <v>0</v>
      </c>
      <c r="C116" s="151">
        <f t="shared" si="10"/>
        <v>0</v>
      </c>
      <c r="D116" s="151">
        <f t="shared" si="11"/>
        <v>0</v>
      </c>
      <c r="E116" s="234"/>
      <c r="F116" s="157"/>
      <c r="G116" s="158"/>
      <c r="H116" s="158"/>
      <c r="I116" s="158"/>
      <c r="J116" s="158"/>
    </row>
    <row r="117" spans="1:10">
      <c r="A117" s="149">
        <f t="shared" si="8"/>
        <v>0</v>
      </c>
      <c r="B117" s="149">
        <f t="shared" si="9"/>
        <v>0</v>
      </c>
      <c r="C117" s="151">
        <f t="shared" si="10"/>
        <v>0</v>
      </c>
      <c r="D117" s="151">
        <f t="shared" si="11"/>
        <v>0</v>
      </c>
      <c r="E117" s="234"/>
      <c r="F117" s="157"/>
      <c r="G117" s="158"/>
      <c r="H117" s="158"/>
      <c r="I117" s="158"/>
      <c r="J117" s="158"/>
    </row>
    <row r="118" spans="1:10">
      <c r="A118" s="149">
        <f t="shared" si="8"/>
        <v>0</v>
      </c>
      <c r="B118" s="149">
        <f t="shared" si="9"/>
        <v>0</v>
      </c>
      <c r="C118" s="151">
        <f t="shared" si="10"/>
        <v>0</v>
      </c>
      <c r="D118" s="151">
        <f t="shared" si="11"/>
        <v>0</v>
      </c>
      <c r="E118" s="234"/>
      <c r="F118" s="157"/>
      <c r="G118" s="158"/>
      <c r="H118" s="158"/>
      <c r="I118" s="158"/>
      <c r="J118" s="158"/>
    </row>
    <row r="119" spans="1:10">
      <c r="A119" s="149">
        <f t="shared" si="8"/>
        <v>0</v>
      </c>
      <c r="B119" s="149">
        <f t="shared" si="9"/>
        <v>0</v>
      </c>
      <c r="C119" s="151">
        <f t="shared" si="10"/>
        <v>0</v>
      </c>
      <c r="D119" s="151">
        <f t="shared" si="11"/>
        <v>0</v>
      </c>
      <c r="E119" s="234"/>
      <c r="F119" s="157"/>
      <c r="G119" s="158"/>
      <c r="H119" s="158"/>
      <c r="I119" s="158"/>
      <c r="J119" s="158"/>
    </row>
    <row r="120" spans="1:10">
      <c r="A120" s="149">
        <f t="shared" si="8"/>
        <v>0</v>
      </c>
      <c r="B120" s="149">
        <f t="shared" si="9"/>
        <v>0</v>
      </c>
      <c r="C120" s="151">
        <f t="shared" si="10"/>
        <v>0</v>
      </c>
      <c r="D120" s="151">
        <f t="shared" si="11"/>
        <v>0</v>
      </c>
      <c r="E120" s="234"/>
      <c r="F120" s="157"/>
      <c r="G120" s="158"/>
      <c r="H120" s="158"/>
      <c r="I120" s="158"/>
      <c r="J120" s="158"/>
    </row>
    <row r="121" spans="1:10">
      <c r="A121" s="149">
        <f t="shared" si="8"/>
        <v>0</v>
      </c>
      <c r="B121" s="149">
        <f t="shared" si="9"/>
        <v>0</v>
      </c>
      <c r="C121" s="151">
        <f t="shared" si="10"/>
        <v>0</v>
      </c>
      <c r="D121" s="151">
        <f t="shared" si="11"/>
        <v>0</v>
      </c>
      <c r="E121" s="234"/>
      <c r="F121" s="157"/>
      <c r="G121" s="158"/>
      <c r="H121" s="158"/>
      <c r="I121" s="158"/>
      <c r="J121" s="158"/>
    </row>
    <row r="122" spans="1:10">
      <c r="A122" s="149">
        <f t="shared" si="8"/>
        <v>0</v>
      </c>
      <c r="B122" s="149">
        <f t="shared" si="9"/>
        <v>0</v>
      </c>
      <c r="C122" s="151">
        <f t="shared" si="10"/>
        <v>0</v>
      </c>
      <c r="D122" s="151">
        <f t="shared" si="11"/>
        <v>0</v>
      </c>
      <c r="E122" s="234"/>
      <c r="F122" s="157"/>
      <c r="G122" s="158"/>
      <c r="H122" s="158"/>
      <c r="I122" s="158"/>
      <c r="J122" s="158"/>
    </row>
    <row r="123" spans="1:10">
      <c r="A123" s="149">
        <f t="shared" si="8"/>
        <v>0</v>
      </c>
      <c r="B123" s="149">
        <f t="shared" si="9"/>
        <v>0</v>
      </c>
      <c r="C123" s="151">
        <f t="shared" si="10"/>
        <v>0</v>
      </c>
      <c r="D123" s="151">
        <f t="shared" si="11"/>
        <v>0</v>
      </c>
      <c r="E123" s="234"/>
      <c r="F123" s="157"/>
      <c r="G123" s="158"/>
      <c r="H123" s="158"/>
      <c r="I123" s="158"/>
      <c r="J123" s="158"/>
    </row>
    <row r="124" spans="1:10">
      <c r="A124" s="149">
        <f t="shared" si="8"/>
        <v>0</v>
      </c>
      <c r="B124" s="149">
        <f t="shared" si="9"/>
        <v>0</v>
      </c>
      <c r="C124" s="151">
        <f t="shared" si="10"/>
        <v>0</v>
      </c>
      <c r="D124" s="151">
        <f t="shared" si="11"/>
        <v>0</v>
      </c>
      <c r="E124" s="234"/>
      <c r="F124" s="157"/>
      <c r="G124" s="158"/>
      <c r="H124" s="158"/>
      <c r="I124" s="158"/>
      <c r="J124" s="158"/>
    </row>
    <row r="125" spans="1:10">
      <c r="A125" s="149">
        <f t="shared" si="8"/>
        <v>0</v>
      </c>
      <c r="B125" s="149">
        <f t="shared" si="9"/>
        <v>0</v>
      </c>
      <c r="C125" s="151">
        <f t="shared" si="10"/>
        <v>0</v>
      </c>
      <c r="D125" s="151">
        <f t="shared" si="11"/>
        <v>0</v>
      </c>
      <c r="E125" s="234"/>
      <c r="F125" s="157"/>
      <c r="G125" s="158"/>
      <c r="H125" s="158"/>
      <c r="I125" s="158"/>
      <c r="J125" s="158"/>
    </row>
    <row r="126" spans="1:10">
      <c r="A126" s="149">
        <f t="shared" si="8"/>
        <v>0</v>
      </c>
      <c r="B126" s="149">
        <f t="shared" si="9"/>
        <v>0</v>
      </c>
      <c r="C126" s="151">
        <f t="shared" si="10"/>
        <v>0</v>
      </c>
      <c r="D126" s="151">
        <f t="shared" si="11"/>
        <v>0</v>
      </c>
      <c r="E126" s="234"/>
      <c r="F126" s="157"/>
      <c r="G126" s="158"/>
      <c r="H126" s="158"/>
      <c r="I126" s="158"/>
      <c r="J126" s="158"/>
    </row>
    <row r="127" spans="1:10">
      <c r="A127" s="149">
        <f t="shared" si="8"/>
        <v>0</v>
      </c>
      <c r="B127" s="149">
        <f t="shared" si="9"/>
        <v>0</v>
      </c>
      <c r="C127" s="151">
        <f t="shared" si="10"/>
        <v>0</v>
      </c>
      <c r="D127" s="151">
        <f t="shared" si="11"/>
        <v>0</v>
      </c>
      <c r="E127" s="234"/>
      <c r="F127" s="157"/>
      <c r="G127" s="158"/>
      <c r="H127" s="158"/>
      <c r="I127" s="158"/>
      <c r="J127" s="158"/>
    </row>
    <row r="128" spans="1:10">
      <c r="A128" s="149">
        <f t="shared" si="8"/>
        <v>0</v>
      </c>
      <c r="B128" s="149">
        <f t="shared" si="9"/>
        <v>0</v>
      </c>
      <c r="C128" s="151">
        <f t="shared" si="10"/>
        <v>0</v>
      </c>
      <c r="D128" s="151">
        <f t="shared" si="11"/>
        <v>0</v>
      </c>
      <c r="E128" s="234"/>
      <c r="F128" s="157"/>
      <c r="G128" s="158"/>
      <c r="H128" s="158"/>
      <c r="I128" s="158"/>
      <c r="J128" s="158"/>
    </row>
    <row r="129" spans="1:10">
      <c r="A129" s="149">
        <f t="shared" si="8"/>
        <v>0</v>
      </c>
      <c r="B129" s="149">
        <f t="shared" si="9"/>
        <v>0</v>
      </c>
      <c r="C129" s="151">
        <f t="shared" si="10"/>
        <v>0</v>
      </c>
      <c r="D129" s="151">
        <f t="shared" si="11"/>
        <v>0</v>
      </c>
      <c r="E129" s="234"/>
      <c r="F129" s="157"/>
      <c r="G129" s="158"/>
      <c r="H129" s="158"/>
      <c r="I129" s="158"/>
      <c r="J129" s="158"/>
    </row>
    <row r="130" spans="1:10">
      <c r="A130" s="149">
        <f t="shared" si="8"/>
        <v>0</v>
      </c>
      <c r="B130" s="149">
        <f t="shared" si="9"/>
        <v>0</v>
      </c>
      <c r="C130" s="151">
        <f t="shared" si="10"/>
        <v>0</v>
      </c>
      <c r="D130" s="151">
        <f t="shared" si="11"/>
        <v>0</v>
      </c>
      <c r="E130" s="234"/>
      <c r="F130" s="157"/>
      <c r="G130" s="158"/>
      <c r="H130" s="158"/>
      <c r="I130" s="158"/>
      <c r="J130" s="158"/>
    </row>
    <row r="131" spans="1:10">
      <c r="A131" s="149">
        <f t="shared" si="8"/>
        <v>0</v>
      </c>
      <c r="B131" s="149">
        <f t="shared" si="9"/>
        <v>0</v>
      </c>
      <c r="C131" s="151">
        <f t="shared" si="10"/>
        <v>0</v>
      </c>
      <c r="D131" s="151">
        <f t="shared" si="11"/>
        <v>0</v>
      </c>
      <c r="E131" s="234"/>
      <c r="F131" s="157"/>
      <c r="G131" s="158"/>
      <c r="H131" s="158"/>
      <c r="I131" s="158"/>
      <c r="J131" s="158"/>
    </row>
    <row r="132" spans="1:10">
      <c r="A132" s="149">
        <f t="shared" si="8"/>
        <v>0</v>
      </c>
      <c r="B132" s="149">
        <f t="shared" si="9"/>
        <v>0</v>
      </c>
      <c r="C132" s="151">
        <f t="shared" si="10"/>
        <v>0</v>
      </c>
      <c r="D132" s="151">
        <f t="shared" si="11"/>
        <v>0</v>
      </c>
      <c r="E132" s="234"/>
      <c r="F132" s="157"/>
      <c r="G132" s="158"/>
      <c r="H132" s="158"/>
      <c r="I132" s="158"/>
      <c r="J132" s="158"/>
    </row>
    <row r="133" spans="1:10">
      <c r="A133" s="149">
        <f t="shared" si="8"/>
        <v>0</v>
      </c>
      <c r="B133" s="149">
        <f t="shared" si="9"/>
        <v>0</v>
      </c>
      <c r="C133" s="151">
        <f t="shared" si="10"/>
        <v>0</v>
      </c>
      <c r="D133" s="151">
        <f t="shared" si="11"/>
        <v>0</v>
      </c>
      <c r="E133" s="234"/>
      <c r="F133" s="157"/>
      <c r="G133" s="158"/>
      <c r="H133" s="158"/>
      <c r="I133" s="158"/>
      <c r="J133" s="158"/>
    </row>
    <row r="134" spans="1:10">
      <c r="A134" s="149">
        <f t="shared" si="8"/>
        <v>0</v>
      </c>
      <c r="B134" s="149">
        <f t="shared" si="9"/>
        <v>0</v>
      </c>
      <c r="C134" s="151">
        <f t="shared" si="10"/>
        <v>0</v>
      </c>
      <c r="D134" s="151">
        <f t="shared" si="11"/>
        <v>0</v>
      </c>
      <c r="E134" s="234"/>
      <c r="F134" s="157"/>
      <c r="G134" s="158"/>
      <c r="H134" s="158"/>
      <c r="I134" s="158"/>
      <c r="J134" s="158"/>
    </row>
    <row r="135" spans="1:10">
      <c r="A135" s="149">
        <f t="shared" si="8"/>
        <v>0</v>
      </c>
      <c r="B135" s="149">
        <f t="shared" si="9"/>
        <v>0</v>
      </c>
      <c r="C135" s="151">
        <f t="shared" si="10"/>
        <v>0</v>
      </c>
      <c r="D135" s="151">
        <f t="shared" si="11"/>
        <v>0</v>
      </c>
      <c r="E135" s="234"/>
      <c r="F135" s="157"/>
      <c r="G135" s="158"/>
      <c r="H135" s="158"/>
      <c r="I135" s="158"/>
      <c r="J135" s="158"/>
    </row>
    <row r="136" spans="1:10">
      <c r="A136" s="149">
        <f t="shared" si="8"/>
        <v>0</v>
      </c>
      <c r="B136" s="149">
        <f t="shared" si="9"/>
        <v>0</v>
      </c>
      <c r="C136" s="151">
        <f t="shared" si="10"/>
        <v>0</v>
      </c>
      <c r="D136" s="151">
        <f t="shared" si="11"/>
        <v>0</v>
      </c>
      <c r="E136" s="235"/>
      <c r="F136" s="171"/>
      <c r="G136" s="172"/>
      <c r="H136" s="172"/>
      <c r="I136" s="172"/>
      <c r="J136" s="172"/>
    </row>
    <row r="137" spans="1:10">
      <c r="A137" s="149">
        <f t="shared" si="8"/>
        <v>0</v>
      </c>
      <c r="B137" s="149">
        <f t="shared" si="9"/>
        <v>0</v>
      </c>
      <c r="C137" s="151">
        <f t="shared" si="10"/>
        <v>0</v>
      </c>
      <c r="D137" s="151">
        <f t="shared" si="11"/>
        <v>0</v>
      </c>
      <c r="E137" s="235"/>
      <c r="F137" s="171"/>
      <c r="G137" s="172"/>
      <c r="H137" s="172"/>
      <c r="I137" s="172"/>
      <c r="J137" s="172"/>
    </row>
    <row r="138" spans="1:10">
      <c r="A138" s="149">
        <f t="shared" si="8"/>
        <v>0</v>
      </c>
      <c r="B138" s="149">
        <f t="shared" si="9"/>
        <v>0</v>
      </c>
      <c r="C138" s="151">
        <f t="shared" si="10"/>
        <v>0</v>
      </c>
      <c r="D138" s="151">
        <f t="shared" si="11"/>
        <v>0</v>
      </c>
      <c r="E138" s="235"/>
      <c r="F138" s="171"/>
      <c r="G138" s="172"/>
      <c r="H138" s="172"/>
      <c r="I138" s="172"/>
      <c r="J138" s="172"/>
    </row>
    <row r="139" spans="1:10">
      <c r="A139" s="149">
        <f t="shared" si="8"/>
        <v>0</v>
      </c>
      <c r="B139" s="149">
        <f t="shared" si="9"/>
        <v>0</v>
      </c>
      <c r="C139" s="151">
        <f t="shared" si="10"/>
        <v>0</v>
      </c>
      <c r="D139" s="151">
        <f t="shared" si="11"/>
        <v>0</v>
      </c>
      <c r="E139" s="235"/>
      <c r="F139" s="171"/>
      <c r="G139" s="172"/>
      <c r="H139" s="172"/>
      <c r="I139" s="172"/>
      <c r="J139" s="172"/>
    </row>
    <row r="140" spans="1:10">
      <c r="C140" s="153"/>
      <c r="D140" s="153"/>
      <c r="E140" s="235"/>
      <c r="F140" s="171"/>
      <c r="G140" s="172"/>
      <c r="H140" s="172"/>
      <c r="I140" s="172"/>
      <c r="J140" s="172"/>
    </row>
    <row r="141" spans="1:10">
      <c r="C141" s="153"/>
      <c r="D141" s="153"/>
      <c r="E141" s="235"/>
      <c r="F141" s="171"/>
      <c r="G141" s="172"/>
      <c r="H141" s="172"/>
      <c r="I141" s="172"/>
      <c r="J141" s="172"/>
    </row>
    <row r="142" spans="1:10">
      <c r="C142" s="153"/>
      <c r="D142" s="153"/>
      <c r="E142" s="235"/>
      <c r="F142" s="171"/>
      <c r="G142" s="172"/>
      <c r="H142" s="172"/>
      <c r="I142" s="172"/>
      <c r="J142" s="172"/>
    </row>
    <row r="143" spans="1:10">
      <c r="C143" s="153"/>
      <c r="D143" s="153"/>
      <c r="E143" s="235"/>
      <c r="F143" s="171"/>
      <c r="G143" s="172"/>
      <c r="H143" s="172"/>
      <c r="I143" s="172"/>
      <c r="J143" s="172"/>
    </row>
    <row r="144" spans="1:10">
      <c r="C144" s="153"/>
      <c r="D144" s="153"/>
      <c r="E144" s="235"/>
      <c r="F144" s="171"/>
      <c r="G144" s="172"/>
      <c r="H144" s="172"/>
      <c r="I144" s="172"/>
      <c r="J144" s="172"/>
    </row>
    <row r="145" spans="3:10">
      <c r="C145" s="153"/>
      <c r="D145" s="153"/>
      <c r="E145" s="235"/>
      <c r="F145" s="171"/>
      <c r="G145" s="172"/>
      <c r="H145" s="172"/>
      <c r="I145" s="172"/>
      <c r="J145" s="172"/>
    </row>
    <row r="146" spans="3:10">
      <c r="C146" s="153"/>
      <c r="D146" s="153"/>
      <c r="E146" s="235"/>
      <c r="F146" s="171"/>
      <c r="G146" s="172"/>
      <c r="H146" s="172"/>
      <c r="I146" s="172"/>
      <c r="J146" s="172"/>
    </row>
    <row r="147" spans="3:10">
      <c r="C147" s="153"/>
      <c r="D147" s="153"/>
      <c r="E147" s="235"/>
      <c r="F147" s="171"/>
      <c r="G147" s="172"/>
      <c r="H147" s="172"/>
      <c r="I147" s="172"/>
      <c r="J147" s="172"/>
    </row>
    <row r="148" spans="3:10">
      <c r="C148" s="153"/>
      <c r="D148" s="153"/>
      <c r="E148" s="235"/>
      <c r="F148" s="171"/>
      <c r="G148" s="172"/>
      <c r="H148" s="172"/>
      <c r="I148" s="172"/>
      <c r="J148" s="172"/>
    </row>
    <row r="149" spans="3:10">
      <c r="C149" s="153"/>
      <c r="D149" s="153"/>
      <c r="E149" s="235"/>
      <c r="F149" s="171"/>
      <c r="G149" s="172"/>
      <c r="H149" s="172"/>
      <c r="I149" s="172"/>
      <c r="J149" s="172"/>
    </row>
    <row r="150" spans="3:10">
      <c r="C150" s="153"/>
      <c r="D150" s="153"/>
      <c r="E150" s="235"/>
      <c r="F150" s="171"/>
      <c r="G150" s="172"/>
      <c r="H150" s="172"/>
      <c r="I150" s="172"/>
      <c r="J150" s="172"/>
    </row>
    <row r="151" spans="3:10">
      <c r="C151" s="153"/>
      <c r="D151" s="153"/>
      <c r="E151" s="235"/>
      <c r="F151" s="171"/>
      <c r="G151" s="172"/>
      <c r="H151" s="172"/>
      <c r="I151" s="172"/>
      <c r="J151" s="172"/>
    </row>
    <row r="152" spans="3:10">
      <c r="C152" s="153"/>
      <c r="D152" s="153"/>
      <c r="E152" s="235"/>
      <c r="F152" s="171"/>
      <c r="G152" s="172"/>
      <c r="H152" s="172"/>
      <c r="I152" s="172"/>
      <c r="J152" s="172"/>
    </row>
    <row r="153" spans="3:10">
      <c r="C153" s="153"/>
      <c r="D153" s="153"/>
      <c r="E153" s="235"/>
      <c r="F153" s="171"/>
      <c r="G153" s="172"/>
      <c r="H153" s="172"/>
      <c r="I153" s="172"/>
      <c r="J153" s="172"/>
    </row>
    <row r="154" spans="3:10">
      <c r="C154" s="153"/>
      <c r="D154" s="153"/>
      <c r="E154" s="235"/>
      <c r="F154" s="171"/>
      <c r="G154" s="172"/>
      <c r="H154" s="172"/>
      <c r="I154" s="172"/>
      <c r="J154" s="172"/>
    </row>
    <row r="155" spans="3:10">
      <c r="C155" s="153"/>
      <c r="D155" s="153"/>
      <c r="E155" s="235"/>
      <c r="F155" s="171"/>
      <c r="G155" s="172"/>
      <c r="H155" s="172"/>
      <c r="I155" s="172"/>
      <c r="J155" s="172"/>
    </row>
    <row r="156" spans="3:10">
      <c r="C156" s="153"/>
      <c r="D156" s="153"/>
      <c r="E156" s="235"/>
      <c r="F156" s="171"/>
      <c r="G156" s="172"/>
      <c r="H156" s="172"/>
      <c r="I156" s="172"/>
      <c r="J156" s="172"/>
    </row>
    <row r="157" spans="3:10">
      <c r="C157" s="153"/>
      <c r="D157" s="153"/>
      <c r="E157" s="235"/>
      <c r="F157" s="171"/>
      <c r="G157" s="172"/>
      <c r="H157" s="172"/>
      <c r="I157" s="172"/>
      <c r="J157" s="172"/>
    </row>
    <row r="158" spans="3:10">
      <c r="C158" s="153"/>
      <c r="D158" s="153"/>
      <c r="E158" s="235"/>
      <c r="F158" s="171"/>
      <c r="G158" s="172"/>
      <c r="H158" s="172"/>
      <c r="I158" s="172"/>
      <c r="J158" s="172"/>
    </row>
    <row r="159" spans="3:10">
      <c r="C159" s="153"/>
      <c r="D159" s="153"/>
      <c r="E159" s="235"/>
      <c r="F159" s="171"/>
      <c r="G159" s="172"/>
      <c r="H159" s="172"/>
      <c r="I159" s="172"/>
      <c r="J159" s="172"/>
    </row>
    <row r="160" spans="3:10">
      <c r="C160" s="153"/>
      <c r="D160" s="153"/>
      <c r="E160" s="235"/>
      <c r="F160" s="171"/>
      <c r="G160" s="172"/>
      <c r="H160" s="172"/>
      <c r="I160" s="172"/>
      <c r="J160" s="172"/>
    </row>
    <row r="161" spans="3:10">
      <c r="C161" s="153"/>
      <c r="D161" s="153"/>
      <c r="E161" s="235"/>
      <c r="F161" s="171"/>
      <c r="G161" s="172"/>
      <c r="H161" s="172"/>
      <c r="I161" s="172"/>
      <c r="J161" s="172"/>
    </row>
    <row r="162" spans="3:10">
      <c r="C162" s="153"/>
      <c r="D162" s="153"/>
      <c r="E162" s="235"/>
      <c r="F162" s="171"/>
      <c r="G162" s="172"/>
      <c r="H162" s="172"/>
      <c r="I162" s="172"/>
      <c r="J162" s="172"/>
    </row>
    <row r="163" spans="3:10">
      <c r="C163" s="153"/>
      <c r="D163" s="153"/>
      <c r="E163" s="235"/>
      <c r="F163" s="171"/>
      <c r="G163" s="172"/>
      <c r="H163" s="172"/>
      <c r="I163" s="172"/>
      <c r="J163" s="172"/>
    </row>
    <row r="164" spans="3:10">
      <c r="C164" s="153"/>
      <c r="D164" s="153"/>
      <c r="E164" s="235"/>
      <c r="F164" s="171"/>
      <c r="G164" s="172"/>
      <c r="H164" s="172"/>
      <c r="I164" s="172"/>
      <c r="J164" s="172"/>
    </row>
    <row r="165" spans="3:10">
      <c r="C165" s="153"/>
      <c r="D165" s="153"/>
      <c r="E165" s="235"/>
      <c r="F165" s="171"/>
      <c r="G165" s="172"/>
      <c r="H165" s="172"/>
      <c r="I165" s="172"/>
      <c r="J165" s="172"/>
    </row>
    <row r="166" spans="3:10">
      <c r="C166" s="153"/>
      <c r="D166" s="153"/>
      <c r="E166" s="235"/>
      <c r="F166" s="171"/>
      <c r="G166" s="172"/>
      <c r="H166" s="172"/>
      <c r="I166" s="172"/>
      <c r="J166" s="172"/>
    </row>
    <row r="167" spans="3:10">
      <c r="C167" s="153"/>
      <c r="D167" s="153"/>
      <c r="E167" s="235"/>
      <c r="F167" s="171"/>
      <c r="G167" s="172"/>
      <c r="H167" s="172"/>
      <c r="I167" s="172"/>
      <c r="J167" s="172"/>
    </row>
    <row r="168" spans="3:10">
      <c r="C168" s="153"/>
      <c r="D168" s="153"/>
      <c r="E168" s="235"/>
      <c r="F168" s="171"/>
      <c r="G168" s="172"/>
      <c r="H168" s="172"/>
      <c r="I168" s="172"/>
      <c r="J168" s="172"/>
    </row>
    <row r="169" spans="3:10">
      <c r="C169" s="153"/>
      <c r="D169" s="153"/>
      <c r="E169" s="235"/>
      <c r="F169" s="171"/>
      <c r="G169" s="172"/>
      <c r="H169" s="172"/>
      <c r="I169" s="172"/>
      <c r="J169" s="172"/>
    </row>
    <row r="170" spans="3:10">
      <c r="C170" s="153"/>
      <c r="D170" s="153"/>
      <c r="E170" s="235"/>
      <c r="F170" s="171"/>
      <c r="G170" s="172"/>
      <c r="H170" s="172"/>
      <c r="I170" s="172"/>
      <c r="J170" s="172"/>
    </row>
    <row r="171" spans="3:10">
      <c r="C171" s="153"/>
      <c r="D171" s="153"/>
      <c r="E171" s="235"/>
      <c r="F171" s="171"/>
      <c r="G171" s="172"/>
      <c r="H171" s="172"/>
      <c r="I171" s="172"/>
      <c r="J171" s="172"/>
    </row>
    <row r="172" spans="3:10">
      <c r="C172" s="153"/>
      <c r="D172" s="153"/>
      <c r="E172" s="235"/>
      <c r="F172" s="171"/>
      <c r="G172" s="172"/>
      <c r="H172" s="172"/>
      <c r="I172" s="172"/>
      <c r="J172" s="172"/>
    </row>
    <row r="173" spans="3:10">
      <c r="C173" s="153"/>
      <c r="D173" s="153"/>
      <c r="E173" s="235"/>
      <c r="F173" s="171"/>
      <c r="G173" s="172"/>
      <c r="H173" s="172"/>
      <c r="I173" s="172"/>
      <c r="J173" s="172"/>
    </row>
    <row r="174" spans="3:10">
      <c r="C174" s="153"/>
      <c r="D174" s="153"/>
      <c r="E174" s="235"/>
      <c r="F174" s="171"/>
      <c r="G174" s="172"/>
      <c r="H174" s="172"/>
      <c r="I174" s="172"/>
      <c r="J174" s="172"/>
    </row>
    <row r="175" spans="3:10">
      <c r="C175" s="153"/>
      <c r="D175" s="153"/>
      <c r="E175" s="235"/>
      <c r="F175" s="171"/>
      <c r="G175" s="172"/>
      <c r="H175" s="172"/>
      <c r="I175" s="172"/>
      <c r="J175" s="172"/>
    </row>
    <row r="176" spans="3:10">
      <c r="C176" s="153"/>
      <c r="D176" s="153"/>
      <c r="E176" s="235"/>
      <c r="F176" s="171"/>
      <c r="G176" s="172"/>
      <c r="H176" s="172"/>
      <c r="I176" s="172"/>
      <c r="J176" s="172"/>
    </row>
    <row r="177" spans="3:10">
      <c r="C177" s="153"/>
      <c r="D177" s="153"/>
      <c r="E177" s="235"/>
      <c r="F177" s="171"/>
      <c r="G177" s="172"/>
      <c r="H177" s="172"/>
      <c r="I177" s="172"/>
      <c r="J177" s="172"/>
    </row>
    <row r="178" spans="3:10">
      <c r="C178" s="153"/>
      <c r="D178" s="153"/>
      <c r="E178" s="235"/>
      <c r="F178" s="171"/>
      <c r="G178" s="172"/>
      <c r="H178" s="172"/>
      <c r="I178" s="172"/>
      <c r="J178" s="172"/>
    </row>
    <row r="179" spans="3:10">
      <c r="C179" s="153"/>
      <c r="D179" s="153"/>
      <c r="E179" s="235"/>
      <c r="F179" s="171"/>
      <c r="G179" s="172"/>
      <c r="H179" s="172"/>
      <c r="I179" s="172"/>
      <c r="J179" s="172"/>
    </row>
    <row r="180" spans="3:10">
      <c r="C180" s="153"/>
      <c r="D180" s="153"/>
      <c r="E180" s="235"/>
      <c r="F180" s="171"/>
      <c r="G180" s="172"/>
      <c r="H180" s="172"/>
      <c r="I180" s="172"/>
      <c r="J180" s="172"/>
    </row>
    <row r="181" spans="3:10">
      <c r="C181" s="153"/>
      <c r="D181" s="153"/>
      <c r="E181" s="235"/>
      <c r="F181" s="171"/>
      <c r="G181" s="172"/>
      <c r="H181" s="172"/>
      <c r="I181" s="172"/>
      <c r="J181" s="172"/>
    </row>
    <row r="182" spans="3:10">
      <c r="C182" s="153"/>
      <c r="D182" s="153"/>
      <c r="E182" s="235"/>
      <c r="F182" s="171"/>
      <c r="G182" s="172"/>
      <c r="H182" s="172"/>
      <c r="I182" s="172"/>
      <c r="J182" s="172"/>
    </row>
    <row r="183" spans="3:10">
      <c r="C183" s="153"/>
      <c r="D183" s="153"/>
      <c r="E183" s="235"/>
      <c r="F183" s="171"/>
      <c r="G183" s="172"/>
      <c r="H183" s="172"/>
      <c r="I183" s="172"/>
      <c r="J183" s="172"/>
    </row>
    <row r="184" spans="3:10">
      <c r="C184" s="153"/>
      <c r="D184" s="153"/>
      <c r="E184" s="235"/>
      <c r="F184" s="171"/>
      <c r="G184" s="172"/>
      <c r="H184" s="172"/>
      <c r="I184" s="172"/>
      <c r="J184" s="172"/>
    </row>
    <row r="185" spans="3:10">
      <c r="C185" s="153"/>
      <c r="D185" s="153"/>
      <c r="E185" s="235"/>
      <c r="F185" s="171"/>
      <c r="G185" s="172"/>
      <c r="H185" s="172"/>
      <c r="I185" s="172"/>
      <c r="J185" s="172"/>
    </row>
    <row r="186" spans="3:10">
      <c r="C186" s="153"/>
      <c r="D186" s="153"/>
      <c r="E186" s="235"/>
      <c r="F186" s="171"/>
      <c r="G186" s="172"/>
      <c r="H186" s="172"/>
      <c r="I186" s="172"/>
      <c r="J186" s="172"/>
    </row>
    <row r="187" spans="3:10">
      <c r="C187" s="153"/>
      <c r="D187" s="153"/>
      <c r="E187" s="235"/>
      <c r="F187" s="171"/>
      <c r="G187" s="172"/>
      <c r="H187" s="172"/>
      <c r="I187" s="172"/>
      <c r="J187" s="172"/>
    </row>
    <row r="188" spans="3:10">
      <c r="C188" s="153"/>
      <c r="D188" s="153"/>
      <c r="E188" s="235"/>
      <c r="F188" s="171"/>
      <c r="G188" s="172"/>
      <c r="H188" s="172"/>
      <c r="I188" s="172"/>
      <c r="J188" s="172"/>
    </row>
    <row r="189" spans="3:10">
      <c r="C189" s="153"/>
      <c r="D189" s="153"/>
      <c r="E189" s="235"/>
      <c r="F189" s="171"/>
      <c r="G189" s="172"/>
      <c r="H189" s="172"/>
      <c r="I189" s="172"/>
      <c r="J189" s="172"/>
    </row>
    <row r="190" spans="3:10">
      <c r="C190" s="153"/>
      <c r="D190" s="153"/>
      <c r="E190" s="235"/>
      <c r="F190" s="171"/>
      <c r="G190" s="172"/>
      <c r="H190" s="172"/>
      <c r="I190" s="172"/>
      <c r="J190" s="172"/>
    </row>
    <row r="191" spans="3:10">
      <c r="C191" s="153"/>
      <c r="D191" s="153"/>
      <c r="E191" s="235"/>
      <c r="F191" s="171"/>
      <c r="G191" s="172"/>
      <c r="H191" s="172"/>
      <c r="I191" s="172"/>
      <c r="J191" s="172"/>
    </row>
    <row r="192" spans="3:10">
      <c r="C192" s="153"/>
      <c r="D192" s="153"/>
      <c r="E192" s="235"/>
      <c r="F192" s="171"/>
      <c r="G192" s="172"/>
      <c r="H192" s="172"/>
      <c r="I192" s="172"/>
      <c r="J192" s="172"/>
    </row>
    <row r="193" spans="3:10">
      <c r="C193" s="153"/>
      <c r="D193" s="153"/>
      <c r="E193" s="235"/>
      <c r="F193" s="171"/>
      <c r="G193" s="172"/>
      <c r="H193" s="172"/>
      <c r="I193" s="172"/>
      <c r="J193" s="172"/>
    </row>
    <row r="194" spans="3:10">
      <c r="C194" s="153"/>
      <c r="D194" s="153"/>
      <c r="E194" s="235"/>
      <c r="F194" s="171"/>
      <c r="G194" s="172"/>
      <c r="H194" s="172"/>
      <c r="I194" s="172"/>
      <c r="J194" s="172"/>
    </row>
    <row r="195" spans="3:10">
      <c r="C195" s="153"/>
      <c r="D195" s="153"/>
      <c r="E195" s="235"/>
      <c r="F195" s="171"/>
      <c r="G195" s="172"/>
      <c r="H195" s="172"/>
      <c r="I195" s="172"/>
      <c r="J195" s="172"/>
    </row>
    <row r="196" spans="3:10">
      <c r="C196" s="153"/>
      <c r="D196" s="153"/>
      <c r="E196" s="235"/>
      <c r="F196" s="171"/>
      <c r="G196" s="172"/>
      <c r="H196" s="172"/>
      <c r="I196" s="172"/>
      <c r="J196" s="172"/>
    </row>
    <row r="197" spans="3:10">
      <c r="C197" s="153"/>
      <c r="D197" s="153"/>
      <c r="E197" s="235"/>
      <c r="F197" s="171"/>
      <c r="G197" s="172"/>
      <c r="H197" s="172"/>
      <c r="I197" s="172"/>
      <c r="J197" s="172"/>
    </row>
    <row r="198" spans="3:10">
      <c r="C198" s="153"/>
      <c r="D198" s="153"/>
      <c r="E198" s="235"/>
      <c r="F198" s="171"/>
      <c r="G198" s="172"/>
      <c r="H198" s="172"/>
      <c r="I198" s="172"/>
      <c r="J198" s="172"/>
    </row>
    <row r="199" spans="3:10">
      <c r="C199" s="153"/>
      <c r="D199" s="153"/>
      <c r="E199" s="235"/>
      <c r="F199" s="171"/>
      <c r="G199" s="172"/>
      <c r="H199" s="172"/>
      <c r="I199" s="172"/>
      <c r="J199" s="172"/>
    </row>
    <row r="200" spans="3:10">
      <c r="C200" s="153"/>
      <c r="D200" s="153"/>
      <c r="E200" s="235"/>
      <c r="F200" s="171"/>
      <c r="G200" s="172"/>
      <c r="H200" s="172"/>
      <c r="I200" s="172"/>
      <c r="J200" s="172"/>
    </row>
    <row r="201" spans="3:10">
      <c r="C201" s="153"/>
      <c r="D201" s="153"/>
      <c r="E201" s="235"/>
      <c r="F201" s="171"/>
      <c r="G201" s="172"/>
      <c r="H201" s="172"/>
      <c r="I201" s="172"/>
      <c r="J201" s="172"/>
    </row>
    <row r="202" spans="3:10">
      <c r="C202" s="153"/>
      <c r="D202" s="153"/>
      <c r="E202" s="235"/>
      <c r="F202" s="171"/>
      <c r="G202" s="172"/>
      <c r="H202" s="172"/>
      <c r="I202" s="172"/>
      <c r="J202" s="172"/>
    </row>
    <row r="203" spans="3:10">
      <c r="C203" s="153"/>
      <c r="D203" s="153"/>
      <c r="E203" s="235"/>
      <c r="F203" s="171"/>
      <c r="G203" s="172"/>
      <c r="H203" s="172"/>
      <c r="I203" s="172"/>
      <c r="J203" s="172"/>
    </row>
    <row r="204" spans="3:10">
      <c r="C204" s="153"/>
      <c r="D204" s="153"/>
      <c r="E204" s="235"/>
      <c r="F204" s="171"/>
      <c r="G204" s="172"/>
      <c r="H204" s="172"/>
      <c r="I204" s="172"/>
      <c r="J204" s="172"/>
    </row>
    <row r="205" spans="3:10">
      <c r="C205" s="153"/>
      <c r="D205" s="153"/>
      <c r="E205" s="235"/>
      <c r="F205" s="171"/>
      <c r="G205" s="172"/>
      <c r="H205" s="172"/>
      <c r="I205" s="172"/>
      <c r="J205" s="172"/>
    </row>
    <row r="206" spans="3:10">
      <c r="C206" s="153"/>
      <c r="D206" s="153"/>
      <c r="E206" s="235"/>
      <c r="F206" s="171"/>
      <c r="G206" s="172"/>
      <c r="H206" s="172"/>
      <c r="I206" s="172"/>
      <c r="J206" s="172"/>
    </row>
    <row r="207" spans="3:10">
      <c r="C207" s="153"/>
      <c r="D207" s="153"/>
      <c r="E207" s="235"/>
      <c r="F207" s="171"/>
      <c r="G207" s="172"/>
      <c r="H207" s="172"/>
      <c r="I207" s="172"/>
      <c r="J207" s="172"/>
    </row>
    <row r="208" spans="3:10">
      <c r="C208" s="153"/>
      <c r="D208" s="153"/>
      <c r="E208" s="235"/>
      <c r="F208" s="171"/>
      <c r="G208" s="172"/>
      <c r="H208" s="172"/>
      <c r="I208" s="172"/>
      <c r="J208" s="172"/>
    </row>
    <row r="209" spans="3:10">
      <c r="C209" s="153"/>
      <c r="D209" s="153"/>
      <c r="E209" s="235"/>
      <c r="F209" s="171"/>
      <c r="G209" s="172"/>
      <c r="H209" s="172"/>
      <c r="I209" s="172"/>
      <c r="J209" s="172"/>
    </row>
    <row r="210" spans="3:10">
      <c r="C210" s="153"/>
      <c r="D210" s="153"/>
      <c r="E210" s="235"/>
      <c r="F210" s="171"/>
      <c r="G210" s="172"/>
      <c r="H210" s="172"/>
      <c r="I210" s="172"/>
      <c r="J210" s="172"/>
    </row>
    <row r="211" spans="3:10">
      <c r="C211" s="153"/>
      <c r="D211" s="153"/>
      <c r="E211" s="235"/>
      <c r="F211" s="171"/>
      <c r="G211" s="172"/>
      <c r="H211" s="172"/>
      <c r="I211" s="172"/>
      <c r="J211" s="172"/>
    </row>
    <row r="212" spans="3:10">
      <c r="C212" s="153"/>
      <c r="D212" s="153"/>
      <c r="E212" s="235"/>
      <c r="F212" s="171"/>
      <c r="G212" s="172"/>
      <c r="H212" s="172"/>
      <c r="I212" s="172"/>
      <c r="J212" s="172"/>
    </row>
    <row r="213" spans="3:10">
      <c r="C213" s="153"/>
      <c r="D213" s="153"/>
      <c r="E213" s="235"/>
      <c r="F213" s="171"/>
      <c r="G213" s="172"/>
      <c r="H213" s="172"/>
      <c r="I213" s="172"/>
      <c r="J213" s="172"/>
    </row>
    <row r="214" spans="3:10">
      <c r="C214" s="153"/>
      <c r="D214" s="153"/>
      <c r="E214" s="235"/>
      <c r="F214" s="171"/>
      <c r="G214" s="172"/>
      <c r="H214" s="172"/>
      <c r="I214" s="172"/>
      <c r="J214" s="172"/>
    </row>
    <row r="215" spans="3:10">
      <c r="C215" s="153"/>
      <c r="D215" s="153"/>
      <c r="E215" s="235"/>
      <c r="F215" s="171"/>
      <c r="G215" s="172"/>
      <c r="H215" s="172"/>
      <c r="I215" s="172"/>
      <c r="J215" s="172"/>
    </row>
    <row r="216" spans="3:10">
      <c r="C216" s="153"/>
      <c r="D216" s="153"/>
      <c r="E216" s="235"/>
      <c r="F216" s="171"/>
      <c r="G216" s="172"/>
      <c r="H216" s="172"/>
      <c r="I216" s="172"/>
      <c r="J216" s="172"/>
    </row>
    <row r="217" spans="3:10">
      <c r="C217" s="153"/>
      <c r="D217" s="153"/>
      <c r="E217" s="235"/>
      <c r="F217" s="171"/>
      <c r="G217" s="172"/>
      <c r="H217" s="172"/>
      <c r="I217" s="172"/>
      <c r="J217" s="172"/>
    </row>
    <row r="218" spans="3:10">
      <c r="C218" s="153"/>
      <c r="D218" s="153"/>
      <c r="E218" s="235"/>
      <c r="F218" s="171"/>
      <c r="G218" s="172"/>
      <c r="H218" s="172"/>
      <c r="I218" s="172"/>
      <c r="J218" s="172"/>
    </row>
    <row r="219" spans="3:10">
      <c r="C219" s="153"/>
      <c r="D219" s="153"/>
      <c r="E219" s="235"/>
      <c r="F219" s="171"/>
      <c r="G219" s="172"/>
      <c r="H219" s="172"/>
      <c r="I219" s="172"/>
      <c r="J219" s="172"/>
    </row>
    <row r="220" spans="3:10">
      <c r="C220" s="153"/>
      <c r="D220" s="153"/>
      <c r="E220" s="235"/>
      <c r="F220" s="171"/>
      <c r="G220" s="172"/>
      <c r="H220" s="172"/>
      <c r="I220" s="172"/>
      <c r="J220" s="172"/>
    </row>
    <row r="221" spans="3:10">
      <c r="C221" s="153"/>
      <c r="D221" s="153"/>
      <c r="E221" s="235"/>
      <c r="F221" s="171"/>
      <c r="G221" s="172"/>
      <c r="H221" s="172"/>
      <c r="I221" s="172"/>
      <c r="J221" s="172"/>
    </row>
    <row r="222" spans="3:10">
      <c r="C222" s="153"/>
      <c r="D222" s="153"/>
      <c r="E222" s="235"/>
      <c r="F222" s="171"/>
      <c r="G222" s="172"/>
      <c r="H222" s="172"/>
      <c r="I222" s="172"/>
      <c r="J222" s="172"/>
    </row>
    <row r="223" spans="3:10">
      <c r="C223" s="153"/>
      <c r="D223" s="153"/>
      <c r="E223" s="235"/>
      <c r="F223" s="171"/>
      <c r="G223" s="172"/>
      <c r="H223" s="172"/>
      <c r="I223" s="172"/>
      <c r="J223" s="172"/>
    </row>
    <row r="224" spans="3:10">
      <c r="C224" s="153"/>
      <c r="D224" s="153"/>
      <c r="E224" s="235"/>
      <c r="F224" s="171"/>
      <c r="G224" s="172"/>
      <c r="H224" s="172"/>
      <c r="I224" s="172"/>
      <c r="J224" s="172"/>
    </row>
    <row r="225" spans="3:10">
      <c r="C225" s="153"/>
      <c r="D225" s="153"/>
      <c r="E225" s="235"/>
      <c r="F225" s="171"/>
      <c r="G225" s="172"/>
      <c r="H225" s="172"/>
      <c r="I225" s="172"/>
      <c r="J225" s="172"/>
    </row>
    <row r="226" spans="3:10">
      <c r="C226" s="153"/>
      <c r="D226" s="153"/>
      <c r="E226" s="235"/>
      <c r="F226" s="171"/>
      <c r="G226" s="172"/>
      <c r="H226" s="172"/>
      <c r="I226" s="172"/>
      <c r="J226" s="172"/>
    </row>
    <row r="227" spans="3:10">
      <c r="C227" s="153"/>
      <c r="D227" s="153"/>
      <c r="E227" s="235"/>
      <c r="F227" s="171"/>
      <c r="G227" s="172"/>
      <c r="H227" s="172"/>
      <c r="I227" s="172"/>
      <c r="J227" s="172"/>
    </row>
    <row r="228" spans="3:10">
      <c r="C228" s="153"/>
      <c r="D228" s="153"/>
      <c r="E228" s="235"/>
      <c r="F228" s="171"/>
      <c r="G228" s="172"/>
      <c r="H228" s="172"/>
      <c r="I228" s="172"/>
      <c r="J228" s="172"/>
    </row>
    <row r="229" spans="3:10">
      <c r="C229" s="153"/>
      <c r="D229" s="153"/>
      <c r="E229" s="235"/>
      <c r="F229" s="171"/>
      <c r="G229" s="172"/>
      <c r="H229" s="172"/>
      <c r="I229" s="172"/>
      <c r="J229" s="172"/>
    </row>
    <row r="230" spans="3:10">
      <c r="C230" s="153"/>
      <c r="D230" s="153"/>
      <c r="E230" s="235"/>
      <c r="F230" s="171"/>
      <c r="G230" s="172"/>
      <c r="H230" s="172"/>
      <c r="I230" s="172"/>
      <c r="J230" s="172"/>
    </row>
    <row r="231" spans="3:10">
      <c r="C231" s="153"/>
      <c r="D231" s="153"/>
      <c r="E231" s="235"/>
      <c r="F231" s="171"/>
      <c r="G231" s="172"/>
      <c r="H231" s="172"/>
      <c r="I231" s="172"/>
      <c r="J231" s="172"/>
    </row>
    <row r="232" spans="3:10">
      <c r="C232" s="153"/>
      <c r="D232" s="153"/>
      <c r="E232" s="235"/>
      <c r="F232" s="171"/>
      <c r="G232" s="172"/>
      <c r="H232" s="172"/>
      <c r="I232" s="172"/>
      <c r="J232" s="172"/>
    </row>
    <row r="233" spans="3:10">
      <c r="C233" s="153"/>
      <c r="D233" s="153"/>
      <c r="E233" s="235"/>
      <c r="F233" s="171"/>
      <c r="G233" s="172"/>
      <c r="H233" s="172"/>
      <c r="I233" s="172"/>
      <c r="J233" s="172"/>
    </row>
    <row r="234" spans="3:10">
      <c r="C234" s="153"/>
      <c r="D234" s="153"/>
      <c r="E234" s="235"/>
      <c r="F234" s="171"/>
      <c r="G234" s="172"/>
      <c r="H234" s="172"/>
      <c r="I234" s="172"/>
      <c r="J234" s="172"/>
    </row>
    <row r="235" spans="3:10">
      <c r="C235" s="153"/>
      <c r="D235" s="153"/>
      <c r="E235" s="235"/>
      <c r="F235" s="171"/>
      <c r="G235" s="172"/>
      <c r="H235" s="172"/>
      <c r="I235" s="172"/>
      <c r="J235" s="172"/>
    </row>
    <row r="236" spans="3:10">
      <c r="C236" s="153"/>
      <c r="D236" s="153"/>
      <c r="E236" s="235"/>
      <c r="F236" s="171"/>
      <c r="G236" s="172"/>
      <c r="H236" s="172"/>
      <c r="I236" s="172"/>
      <c r="J236" s="172"/>
    </row>
    <row r="237" spans="3:10">
      <c r="C237" s="153"/>
      <c r="D237" s="153"/>
      <c r="E237" s="235"/>
      <c r="F237" s="171"/>
      <c r="G237" s="172"/>
      <c r="H237" s="172"/>
      <c r="I237" s="172"/>
      <c r="J237" s="172"/>
    </row>
    <row r="238" spans="3:10">
      <c r="C238" s="153"/>
      <c r="D238" s="153"/>
      <c r="E238" s="235"/>
      <c r="F238" s="171"/>
      <c r="G238" s="172"/>
      <c r="H238" s="172"/>
      <c r="I238" s="172"/>
      <c r="J238" s="172"/>
    </row>
    <row r="239" spans="3:10">
      <c r="C239" s="153"/>
      <c r="D239" s="153"/>
      <c r="E239" s="235"/>
      <c r="F239" s="171"/>
      <c r="G239" s="172"/>
      <c r="H239" s="172"/>
      <c r="I239" s="172"/>
      <c r="J239" s="172"/>
    </row>
    <row r="240" spans="3:10">
      <c r="C240" s="153"/>
      <c r="D240" s="153"/>
      <c r="E240" s="235"/>
      <c r="F240" s="171"/>
      <c r="G240" s="172"/>
      <c r="H240" s="172"/>
      <c r="I240" s="172"/>
      <c r="J240" s="172"/>
    </row>
    <row r="241" spans="3:10">
      <c r="C241" s="153"/>
      <c r="D241" s="153"/>
      <c r="E241" s="235"/>
      <c r="F241" s="171"/>
      <c r="G241" s="172"/>
      <c r="H241" s="172"/>
      <c r="I241" s="172"/>
      <c r="J241" s="172"/>
    </row>
    <row r="242" spans="3:10">
      <c r="C242" s="153"/>
      <c r="D242" s="153"/>
      <c r="E242" s="235"/>
      <c r="F242" s="171"/>
      <c r="G242" s="172"/>
      <c r="H242" s="172"/>
      <c r="I242" s="172"/>
      <c r="J242" s="172"/>
    </row>
    <row r="243" spans="3:10">
      <c r="C243" s="153"/>
      <c r="D243" s="153"/>
      <c r="E243" s="235"/>
      <c r="F243" s="171"/>
      <c r="G243" s="172"/>
      <c r="H243" s="172"/>
      <c r="I243" s="172"/>
      <c r="J243" s="172"/>
    </row>
    <row r="244" spans="3:10">
      <c r="C244" s="153"/>
      <c r="D244" s="153"/>
      <c r="E244" s="235"/>
      <c r="F244" s="171"/>
      <c r="G244" s="172"/>
      <c r="H244" s="172"/>
      <c r="I244" s="172"/>
      <c r="J244" s="172"/>
    </row>
    <row r="245" spans="3:10">
      <c r="C245" s="153"/>
      <c r="D245" s="153"/>
      <c r="E245" s="235"/>
      <c r="F245" s="171"/>
      <c r="G245" s="172"/>
      <c r="H245" s="172"/>
      <c r="I245" s="172"/>
      <c r="J245" s="172"/>
    </row>
    <row r="246" spans="3:10">
      <c r="C246" s="153"/>
      <c r="D246" s="153"/>
      <c r="E246" s="235"/>
      <c r="F246" s="171"/>
      <c r="G246" s="172"/>
      <c r="H246" s="172"/>
      <c r="I246" s="172"/>
      <c r="J246" s="172"/>
    </row>
    <row r="247" spans="3:10">
      <c r="C247" s="153"/>
      <c r="D247" s="153"/>
      <c r="E247" s="235"/>
      <c r="F247" s="171"/>
      <c r="G247" s="172"/>
      <c r="H247" s="172"/>
      <c r="I247" s="172"/>
      <c r="J247" s="172"/>
    </row>
    <row r="248" spans="3:10">
      <c r="C248" s="153"/>
      <c r="D248" s="153"/>
      <c r="E248" s="235"/>
      <c r="F248" s="171"/>
      <c r="G248" s="172"/>
      <c r="H248" s="172"/>
      <c r="I248" s="172"/>
      <c r="J248" s="172"/>
    </row>
    <row r="249" spans="3:10">
      <c r="C249" s="153"/>
      <c r="D249" s="153"/>
      <c r="E249" s="235"/>
      <c r="F249" s="171"/>
      <c r="G249" s="172"/>
      <c r="H249" s="172"/>
      <c r="I249" s="172"/>
      <c r="J249" s="172"/>
    </row>
    <row r="250" spans="3:10">
      <c r="C250" s="153"/>
      <c r="D250" s="153"/>
      <c r="E250" s="235"/>
      <c r="F250" s="171"/>
      <c r="G250" s="172"/>
      <c r="H250" s="172"/>
      <c r="I250" s="172"/>
      <c r="J250" s="172"/>
    </row>
    <row r="251" spans="3:10">
      <c r="C251" s="153"/>
      <c r="D251" s="153"/>
      <c r="E251" s="235"/>
      <c r="F251" s="171"/>
      <c r="G251" s="172"/>
      <c r="H251" s="172"/>
      <c r="I251" s="172"/>
      <c r="J251" s="172"/>
    </row>
    <row r="252" spans="3:10">
      <c r="C252" s="153"/>
      <c r="D252" s="153"/>
      <c r="E252" s="235"/>
      <c r="F252" s="171"/>
      <c r="G252" s="172"/>
      <c r="H252" s="172"/>
      <c r="I252" s="172"/>
      <c r="J252" s="172"/>
    </row>
    <row r="253" spans="3:10">
      <c r="C253" s="153"/>
      <c r="D253" s="153"/>
      <c r="E253" s="235"/>
      <c r="F253" s="171"/>
      <c r="G253" s="172"/>
      <c r="H253" s="172"/>
      <c r="I253" s="172"/>
      <c r="J253" s="172"/>
    </row>
    <row r="254" spans="3:10">
      <c r="C254" s="153"/>
      <c r="D254" s="153"/>
      <c r="E254" s="235"/>
      <c r="F254" s="171"/>
      <c r="G254" s="172"/>
      <c r="H254" s="172"/>
      <c r="I254" s="172"/>
      <c r="J254" s="172"/>
    </row>
    <row r="255" spans="3:10">
      <c r="C255" s="153"/>
      <c r="D255" s="153"/>
      <c r="E255" s="235"/>
      <c r="F255" s="171"/>
      <c r="G255" s="172"/>
      <c r="H255" s="172"/>
      <c r="I255" s="172"/>
      <c r="J255" s="172"/>
    </row>
    <row r="256" spans="3:10">
      <c r="C256" s="153"/>
      <c r="D256" s="153"/>
      <c r="E256" s="235"/>
      <c r="F256" s="171"/>
      <c r="G256" s="172"/>
      <c r="H256" s="172"/>
      <c r="I256" s="172"/>
      <c r="J256" s="172"/>
    </row>
    <row r="257" spans="3:10">
      <c r="C257" s="153"/>
      <c r="D257" s="153"/>
      <c r="E257" s="235"/>
      <c r="F257" s="171"/>
      <c r="G257" s="172"/>
      <c r="H257" s="172"/>
      <c r="I257" s="172"/>
      <c r="J257" s="172"/>
    </row>
    <row r="258" spans="3:10">
      <c r="C258" s="153"/>
      <c r="D258" s="153"/>
      <c r="E258" s="235"/>
      <c r="F258" s="171"/>
      <c r="G258" s="172"/>
      <c r="H258" s="172"/>
      <c r="I258" s="172"/>
      <c r="J258" s="172"/>
    </row>
    <row r="259" spans="3:10">
      <c r="C259" s="153"/>
      <c r="D259" s="153"/>
      <c r="E259" s="235"/>
      <c r="F259" s="171"/>
      <c r="G259" s="172"/>
      <c r="H259" s="172"/>
      <c r="I259" s="172"/>
      <c r="J259" s="172"/>
    </row>
    <row r="260" spans="3:10">
      <c r="C260" s="153"/>
      <c r="D260" s="153"/>
      <c r="E260" s="235"/>
      <c r="F260" s="171"/>
      <c r="G260" s="172"/>
      <c r="H260" s="172"/>
      <c r="I260" s="172"/>
      <c r="J260" s="172"/>
    </row>
    <row r="261" spans="3:10">
      <c r="C261" s="153"/>
      <c r="D261" s="153"/>
      <c r="E261" s="235"/>
      <c r="F261" s="171"/>
      <c r="G261" s="172"/>
      <c r="H261" s="172"/>
      <c r="I261" s="172"/>
      <c r="J261" s="172"/>
    </row>
    <row r="262" spans="3:10">
      <c r="C262" s="153"/>
      <c r="D262" s="153"/>
      <c r="E262" s="235"/>
      <c r="F262" s="171"/>
      <c r="G262" s="172"/>
      <c r="H262" s="172"/>
      <c r="I262" s="172"/>
      <c r="J262" s="172"/>
    </row>
    <row r="263" spans="3:10">
      <c r="C263" s="153"/>
      <c r="D263" s="153"/>
      <c r="E263" s="235"/>
      <c r="F263" s="171"/>
      <c r="G263" s="172"/>
      <c r="H263" s="172"/>
      <c r="I263" s="172"/>
      <c r="J263" s="172"/>
    </row>
    <row r="264" spans="3:10">
      <c r="C264" s="153"/>
      <c r="D264" s="153"/>
      <c r="E264" s="235"/>
      <c r="F264" s="171"/>
      <c r="G264" s="172"/>
      <c r="H264" s="172"/>
      <c r="I264" s="172"/>
      <c r="J264" s="172"/>
    </row>
    <row r="265" spans="3:10">
      <c r="C265" s="153"/>
      <c r="D265" s="153"/>
      <c r="E265" s="235"/>
      <c r="F265" s="171"/>
      <c r="G265" s="172"/>
      <c r="H265" s="172"/>
      <c r="I265" s="172"/>
      <c r="J265" s="172"/>
    </row>
    <row r="266" spans="3:10">
      <c r="C266" s="153"/>
      <c r="D266" s="153"/>
      <c r="E266" s="235"/>
      <c r="F266" s="171"/>
      <c r="G266" s="172"/>
      <c r="H266" s="172"/>
      <c r="I266" s="172"/>
      <c r="J266" s="172"/>
    </row>
    <row r="267" spans="3:10">
      <c r="C267" s="153"/>
      <c r="D267" s="153"/>
      <c r="E267" s="235"/>
      <c r="F267" s="171"/>
      <c r="G267" s="172"/>
      <c r="H267" s="172"/>
      <c r="I267" s="172"/>
      <c r="J267" s="172"/>
    </row>
    <row r="268" spans="3:10">
      <c r="C268" s="153"/>
      <c r="D268" s="153"/>
      <c r="E268" s="235"/>
      <c r="F268" s="171"/>
      <c r="G268" s="172"/>
      <c r="H268" s="172"/>
      <c r="I268" s="172"/>
      <c r="J268" s="172"/>
    </row>
    <row r="269" spans="3:10">
      <c r="C269" s="153"/>
      <c r="D269" s="153"/>
      <c r="E269" s="235"/>
      <c r="F269" s="171"/>
      <c r="G269" s="172"/>
      <c r="H269" s="172"/>
      <c r="I269" s="172"/>
      <c r="J269" s="172"/>
    </row>
    <row r="270" spans="3:10">
      <c r="C270" s="153"/>
      <c r="D270" s="153"/>
      <c r="E270" s="235"/>
      <c r="F270" s="171"/>
      <c r="G270" s="172"/>
      <c r="H270" s="172"/>
      <c r="I270" s="172"/>
      <c r="J270" s="172"/>
    </row>
    <row r="271" spans="3:10">
      <c r="C271" s="153"/>
      <c r="D271" s="153"/>
      <c r="E271" s="235"/>
      <c r="F271" s="171"/>
      <c r="G271" s="172"/>
      <c r="H271" s="172"/>
      <c r="I271" s="172"/>
      <c r="J271" s="172"/>
    </row>
    <row r="272" spans="3:10">
      <c r="C272" s="153"/>
      <c r="D272" s="153"/>
      <c r="E272" s="235"/>
      <c r="F272" s="171"/>
      <c r="G272" s="172"/>
      <c r="H272" s="172"/>
      <c r="I272" s="172"/>
      <c r="J272" s="172"/>
    </row>
    <row r="273" spans="3:10">
      <c r="C273" s="153"/>
      <c r="D273" s="153"/>
      <c r="E273" s="235"/>
      <c r="F273" s="171"/>
      <c r="G273" s="172"/>
      <c r="H273" s="172"/>
      <c r="I273" s="172"/>
      <c r="J273" s="172"/>
    </row>
    <row r="274" spans="3:10">
      <c r="C274" s="153"/>
      <c r="D274" s="153"/>
      <c r="E274" s="235"/>
      <c r="F274" s="171"/>
      <c r="G274" s="172"/>
      <c r="H274" s="172"/>
      <c r="I274" s="172"/>
      <c r="J274" s="172"/>
    </row>
    <row r="275" spans="3:10">
      <c r="C275" s="153"/>
      <c r="D275" s="153"/>
      <c r="E275" s="235"/>
      <c r="F275" s="171"/>
      <c r="G275" s="172"/>
      <c r="H275" s="172"/>
      <c r="I275" s="172"/>
      <c r="J275" s="172"/>
    </row>
    <row r="276" spans="3:10">
      <c r="C276" s="153"/>
      <c r="D276" s="153"/>
      <c r="E276" s="235"/>
      <c r="F276" s="171"/>
      <c r="G276" s="172"/>
      <c r="H276" s="172"/>
      <c r="I276" s="172"/>
      <c r="J276" s="172"/>
    </row>
    <row r="277" spans="3:10">
      <c r="C277" s="153"/>
      <c r="D277" s="153"/>
      <c r="E277" s="235"/>
      <c r="F277" s="171"/>
      <c r="G277" s="172"/>
      <c r="H277" s="172"/>
      <c r="I277" s="172"/>
      <c r="J277" s="172"/>
    </row>
    <row r="278" spans="3:10">
      <c r="C278" s="153"/>
      <c r="D278" s="153"/>
      <c r="E278" s="235"/>
      <c r="F278" s="171"/>
      <c r="G278" s="172"/>
      <c r="H278" s="172"/>
      <c r="I278" s="172"/>
      <c r="J278" s="172"/>
    </row>
    <row r="279" spans="3:10">
      <c r="C279" s="153"/>
      <c r="D279" s="153"/>
      <c r="E279" s="235"/>
      <c r="F279" s="171"/>
      <c r="G279" s="172"/>
      <c r="H279" s="172"/>
      <c r="I279" s="172"/>
      <c r="J279" s="172"/>
    </row>
    <row r="280" spans="3:10">
      <c r="C280" s="153"/>
      <c r="D280" s="153"/>
      <c r="E280" s="235"/>
      <c r="F280" s="171"/>
      <c r="G280" s="172"/>
      <c r="H280" s="172"/>
      <c r="I280" s="172"/>
      <c r="J280" s="172"/>
    </row>
    <row r="281" spans="3:10">
      <c r="C281" s="153"/>
      <c r="D281" s="153"/>
      <c r="E281" s="235"/>
      <c r="F281" s="171"/>
      <c r="G281" s="172"/>
      <c r="H281" s="172"/>
      <c r="I281" s="172"/>
      <c r="J281" s="172"/>
    </row>
    <row r="282" spans="3:10">
      <c r="C282" s="153"/>
      <c r="D282" s="153"/>
      <c r="E282" s="235"/>
      <c r="F282" s="171"/>
      <c r="G282" s="172"/>
      <c r="H282" s="172"/>
      <c r="I282" s="172"/>
      <c r="J282" s="172"/>
    </row>
    <row r="283" spans="3:10">
      <c r="C283" s="153"/>
      <c r="D283" s="153"/>
      <c r="E283" s="235"/>
      <c r="F283" s="171"/>
      <c r="G283" s="172"/>
      <c r="H283" s="172"/>
      <c r="I283" s="172"/>
      <c r="J283" s="172"/>
    </row>
    <row r="284" spans="3:10">
      <c r="C284" s="153"/>
      <c r="D284" s="153"/>
      <c r="E284" s="235"/>
      <c r="F284" s="171"/>
      <c r="G284" s="172"/>
      <c r="H284" s="172"/>
      <c r="I284" s="172"/>
      <c r="J284" s="172"/>
    </row>
    <row r="285" spans="3:10">
      <c r="C285" s="153"/>
      <c r="D285" s="153"/>
      <c r="E285" s="235"/>
      <c r="F285" s="171"/>
      <c r="G285" s="172"/>
      <c r="H285" s="172"/>
      <c r="I285" s="172"/>
      <c r="J285" s="172"/>
    </row>
    <row r="286" spans="3:10">
      <c r="C286" s="153"/>
      <c r="D286" s="153"/>
      <c r="E286" s="235"/>
      <c r="F286" s="171"/>
      <c r="G286" s="172"/>
      <c r="H286" s="172"/>
      <c r="I286" s="172"/>
      <c r="J286" s="172"/>
    </row>
    <row r="287" spans="3:10">
      <c r="C287" s="153"/>
      <c r="D287" s="153"/>
      <c r="E287" s="235"/>
      <c r="F287" s="171"/>
      <c r="G287" s="172"/>
      <c r="H287" s="172"/>
      <c r="I287" s="172"/>
      <c r="J287" s="172"/>
    </row>
    <row r="288" spans="3:10">
      <c r="C288" s="153"/>
      <c r="D288" s="153"/>
      <c r="E288" s="235"/>
      <c r="F288" s="171"/>
      <c r="G288" s="172"/>
      <c r="H288" s="172"/>
      <c r="I288" s="172"/>
      <c r="J288" s="172"/>
    </row>
    <row r="289" spans="3:10">
      <c r="C289" s="153"/>
      <c r="D289" s="153"/>
      <c r="E289" s="235"/>
      <c r="F289" s="171"/>
      <c r="G289" s="172"/>
      <c r="H289" s="172"/>
      <c r="I289" s="172"/>
      <c r="J289" s="172"/>
    </row>
    <row r="290" spans="3:10">
      <c r="C290" s="153"/>
      <c r="D290" s="153"/>
      <c r="E290" s="235"/>
      <c r="F290" s="171"/>
      <c r="G290" s="172"/>
      <c r="H290" s="172"/>
      <c r="I290" s="172"/>
      <c r="J290" s="172"/>
    </row>
    <row r="291" spans="3:10">
      <c r="C291" s="153"/>
      <c r="D291" s="153"/>
      <c r="E291" s="235"/>
      <c r="F291" s="171"/>
      <c r="G291" s="172"/>
      <c r="H291" s="172"/>
      <c r="I291" s="172"/>
      <c r="J291" s="172"/>
    </row>
    <row r="292" spans="3:10">
      <c r="C292" s="153"/>
      <c r="D292" s="153"/>
      <c r="E292" s="235"/>
      <c r="F292" s="171"/>
      <c r="G292" s="172"/>
      <c r="H292" s="172"/>
      <c r="I292" s="172"/>
      <c r="J292" s="172"/>
    </row>
    <row r="293" spans="3:10">
      <c r="C293" s="153"/>
      <c r="D293" s="153"/>
      <c r="E293" s="235"/>
      <c r="F293" s="171"/>
      <c r="G293" s="172"/>
      <c r="H293" s="172"/>
      <c r="I293" s="172"/>
      <c r="J293" s="172"/>
    </row>
    <row r="294" spans="3:10">
      <c r="C294" s="153"/>
      <c r="D294" s="153"/>
      <c r="E294" s="235"/>
      <c r="F294" s="171"/>
      <c r="G294" s="172"/>
      <c r="H294" s="172"/>
      <c r="I294" s="172"/>
      <c r="J294" s="172"/>
    </row>
    <row r="295" spans="3:10">
      <c r="C295" s="153"/>
      <c r="D295" s="153"/>
      <c r="E295" s="235"/>
      <c r="F295" s="171"/>
      <c r="G295" s="172"/>
      <c r="H295" s="172"/>
      <c r="I295" s="172"/>
      <c r="J295" s="172"/>
    </row>
    <row r="296" spans="3:10">
      <c r="C296" s="153"/>
      <c r="D296" s="153"/>
      <c r="E296" s="235"/>
      <c r="F296" s="171"/>
      <c r="G296" s="172"/>
      <c r="H296" s="172"/>
      <c r="I296" s="172"/>
      <c r="J296" s="172"/>
    </row>
    <row r="297" spans="3:10">
      <c r="C297" s="153"/>
      <c r="D297" s="153"/>
      <c r="E297" s="235"/>
      <c r="F297" s="171"/>
      <c r="G297" s="172"/>
      <c r="H297" s="172"/>
      <c r="I297" s="172"/>
      <c r="J297" s="172"/>
    </row>
    <row r="298" spans="3:10">
      <c r="C298" s="153"/>
      <c r="D298" s="153"/>
      <c r="E298" s="235"/>
      <c r="F298" s="171"/>
      <c r="G298" s="172"/>
      <c r="H298" s="172"/>
      <c r="I298" s="172"/>
      <c r="J298" s="172"/>
    </row>
    <row r="299" spans="3:10">
      <c r="C299" s="153"/>
      <c r="D299" s="153"/>
      <c r="E299" s="235"/>
      <c r="F299" s="171"/>
      <c r="G299" s="172"/>
      <c r="H299" s="172"/>
      <c r="I299" s="172"/>
      <c r="J299" s="172"/>
    </row>
    <row r="300" spans="3:10">
      <c r="C300" s="153"/>
      <c r="D300" s="153"/>
      <c r="E300" s="235"/>
      <c r="F300" s="171"/>
      <c r="G300" s="172"/>
      <c r="H300" s="172"/>
      <c r="I300" s="172"/>
      <c r="J300" s="172"/>
    </row>
    <row r="301" spans="3:10">
      <c r="C301" s="153"/>
      <c r="D301" s="153"/>
      <c r="E301" s="235"/>
      <c r="F301" s="171"/>
      <c r="G301" s="172"/>
      <c r="H301" s="172"/>
      <c r="I301" s="172"/>
      <c r="J301" s="172"/>
    </row>
    <row r="302" spans="3:10">
      <c r="C302" s="153"/>
      <c r="D302" s="153"/>
      <c r="E302" s="235"/>
      <c r="F302" s="171"/>
      <c r="G302" s="172"/>
      <c r="H302" s="172"/>
      <c r="I302" s="172"/>
      <c r="J302" s="172"/>
    </row>
    <row r="303" spans="3:10">
      <c r="C303" s="153"/>
      <c r="D303" s="153"/>
      <c r="E303" s="235"/>
      <c r="F303" s="171"/>
      <c r="G303" s="172"/>
      <c r="H303" s="172"/>
      <c r="I303" s="172"/>
      <c r="J303" s="172"/>
    </row>
    <row r="304" spans="3:10">
      <c r="C304" s="153"/>
      <c r="D304" s="153"/>
      <c r="E304" s="235"/>
      <c r="F304" s="171"/>
      <c r="G304" s="172"/>
      <c r="H304" s="172"/>
      <c r="I304" s="172"/>
      <c r="J304" s="172"/>
    </row>
    <row r="305" spans="3:10">
      <c r="C305" s="153"/>
      <c r="D305" s="153"/>
      <c r="E305" s="235"/>
      <c r="F305" s="171"/>
      <c r="G305" s="172"/>
      <c r="H305" s="172"/>
      <c r="I305" s="172"/>
      <c r="J305" s="172"/>
    </row>
    <row r="306" spans="3:10">
      <c r="C306" s="153"/>
      <c r="D306" s="153"/>
      <c r="E306" s="235"/>
      <c r="F306" s="171"/>
      <c r="G306" s="172"/>
      <c r="H306" s="172"/>
      <c r="I306" s="172"/>
      <c r="J306" s="172"/>
    </row>
    <row r="307" spans="3:10">
      <c r="C307" s="153"/>
      <c r="D307" s="153"/>
      <c r="E307" s="235"/>
      <c r="F307" s="171"/>
      <c r="G307" s="172"/>
      <c r="H307" s="172"/>
      <c r="I307" s="172"/>
      <c r="J307" s="172"/>
    </row>
    <row r="308" spans="3:10">
      <c r="C308" s="153"/>
      <c r="D308" s="153"/>
      <c r="E308" s="235"/>
      <c r="F308" s="171"/>
      <c r="G308" s="172"/>
      <c r="H308" s="172"/>
      <c r="I308" s="172"/>
      <c r="J308" s="172"/>
    </row>
    <row r="309" spans="3:10">
      <c r="C309" s="153"/>
      <c r="D309" s="153"/>
      <c r="E309" s="235"/>
      <c r="F309" s="171"/>
      <c r="G309" s="172"/>
      <c r="H309" s="172"/>
      <c r="I309" s="172"/>
      <c r="J309" s="172"/>
    </row>
    <row r="310" spans="3:10">
      <c r="C310" s="153"/>
      <c r="D310" s="153"/>
      <c r="E310" s="235"/>
      <c r="F310" s="171"/>
      <c r="G310" s="172"/>
      <c r="H310" s="172"/>
      <c r="I310" s="172"/>
      <c r="J310" s="172"/>
    </row>
    <row r="311" spans="3:10">
      <c r="C311" s="153"/>
      <c r="D311" s="153"/>
      <c r="E311" s="235"/>
      <c r="F311" s="171"/>
      <c r="G311" s="172"/>
      <c r="H311" s="172"/>
      <c r="I311" s="172"/>
      <c r="J311" s="172"/>
    </row>
    <row r="312" spans="3:10">
      <c r="C312" s="153"/>
      <c r="D312" s="153"/>
      <c r="E312" s="235"/>
      <c r="F312" s="171"/>
      <c r="G312" s="172"/>
      <c r="H312" s="172"/>
      <c r="I312" s="172"/>
      <c r="J312" s="172"/>
    </row>
    <row r="313" spans="3:10">
      <c r="C313" s="153"/>
      <c r="D313" s="153"/>
      <c r="E313" s="235"/>
      <c r="F313" s="171"/>
      <c r="G313" s="172"/>
      <c r="H313" s="172"/>
      <c r="I313" s="172"/>
      <c r="J313" s="172"/>
    </row>
    <row r="314" spans="3:10">
      <c r="C314" s="153"/>
      <c r="D314" s="153"/>
      <c r="E314" s="235"/>
      <c r="F314" s="171"/>
      <c r="G314" s="172"/>
      <c r="H314" s="172"/>
      <c r="I314" s="172"/>
      <c r="J314" s="172"/>
    </row>
    <row r="315" spans="3:10">
      <c r="C315" s="153"/>
      <c r="D315" s="153"/>
      <c r="E315" s="235"/>
      <c r="F315" s="171"/>
      <c r="G315" s="172"/>
      <c r="H315" s="172"/>
      <c r="I315" s="172"/>
      <c r="J315" s="172"/>
    </row>
    <row r="316" spans="3:10">
      <c r="C316" s="153"/>
      <c r="D316" s="153"/>
      <c r="E316" s="235"/>
      <c r="F316" s="171"/>
      <c r="G316" s="172"/>
      <c r="H316" s="172"/>
      <c r="I316" s="172"/>
      <c r="J316" s="172"/>
    </row>
    <row r="317" spans="3:10">
      <c r="C317" s="153"/>
      <c r="D317" s="153"/>
      <c r="E317" s="235"/>
      <c r="F317" s="171"/>
      <c r="G317" s="172"/>
      <c r="H317" s="172"/>
      <c r="I317" s="172"/>
      <c r="J317" s="172"/>
    </row>
    <row r="318" spans="3:10">
      <c r="C318" s="153"/>
      <c r="D318" s="153"/>
      <c r="E318" s="235"/>
      <c r="F318" s="171"/>
      <c r="G318" s="172"/>
      <c r="H318" s="172"/>
      <c r="I318" s="172"/>
      <c r="J318" s="172"/>
    </row>
    <row r="319" spans="3:10">
      <c r="C319" s="153"/>
      <c r="D319" s="153"/>
      <c r="E319" s="235"/>
      <c r="F319" s="171"/>
      <c r="G319" s="172"/>
      <c r="H319" s="172"/>
      <c r="I319" s="172"/>
      <c r="J319" s="172"/>
    </row>
    <row r="320" spans="3:10">
      <c r="C320" s="153"/>
      <c r="D320" s="153"/>
      <c r="E320" s="235"/>
      <c r="F320" s="171"/>
      <c r="G320" s="172"/>
      <c r="H320" s="172"/>
      <c r="I320" s="172"/>
      <c r="J320" s="172"/>
    </row>
    <row r="321" spans="3:10">
      <c r="C321" s="153"/>
      <c r="D321" s="153"/>
      <c r="E321" s="235"/>
      <c r="F321" s="171"/>
      <c r="G321" s="172"/>
      <c r="H321" s="172"/>
      <c r="I321" s="172"/>
      <c r="J321" s="172"/>
    </row>
    <row r="322" spans="3:10">
      <c r="C322" s="153"/>
      <c r="D322" s="153"/>
      <c r="E322" s="235"/>
      <c r="F322" s="171"/>
      <c r="G322" s="172"/>
      <c r="H322" s="172"/>
      <c r="I322" s="172"/>
      <c r="J322" s="172"/>
    </row>
    <row r="323" spans="3:10">
      <c r="C323" s="153"/>
      <c r="D323" s="153"/>
      <c r="E323" s="235"/>
      <c r="F323" s="171"/>
      <c r="G323" s="172"/>
      <c r="H323" s="172"/>
      <c r="I323" s="172"/>
      <c r="J323" s="172"/>
    </row>
    <row r="324" spans="3:10">
      <c r="C324" s="153"/>
      <c r="D324" s="153"/>
      <c r="E324" s="235"/>
      <c r="F324" s="171"/>
      <c r="G324" s="172"/>
      <c r="H324" s="172"/>
      <c r="I324" s="172"/>
      <c r="J324" s="172"/>
    </row>
    <row r="325" spans="3:10">
      <c r="C325" s="153"/>
      <c r="D325" s="153"/>
      <c r="E325" s="235"/>
      <c r="F325" s="171"/>
      <c r="G325" s="172"/>
      <c r="H325" s="172"/>
      <c r="I325" s="172"/>
      <c r="J325" s="172"/>
    </row>
    <row r="326" spans="3:10">
      <c r="C326" s="153"/>
      <c r="D326" s="153"/>
      <c r="E326" s="235"/>
      <c r="F326" s="171"/>
      <c r="G326" s="172"/>
      <c r="H326" s="172"/>
      <c r="I326" s="172"/>
      <c r="J326" s="172"/>
    </row>
    <row r="327" spans="3:10">
      <c r="C327" s="153"/>
      <c r="D327" s="153"/>
      <c r="E327" s="235"/>
      <c r="F327" s="171"/>
      <c r="G327" s="172"/>
      <c r="H327" s="172"/>
      <c r="I327" s="172"/>
      <c r="J327" s="172"/>
    </row>
    <row r="328" spans="3:10">
      <c r="C328" s="153"/>
      <c r="D328" s="153"/>
      <c r="E328" s="235"/>
      <c r="F328" s="171"/>
      <c r="G328" s="172"/>
      <c r="H328" s="172"/>
      <c r="I328" s="172"/>
      <c r="J328" s="172"/>
    </row>
    <row r="329" spans="3:10">
      <c r="C329" s="153"/>
      <c r="D329" s="153"/>
      <c r="E329" s="235"/>
      <c r="F329" s="171"/>
      <c r="G329" s="172"/>
      <c r="H329" s="172"/>
      <c r="I329" s="172"/>
      <c r="J329" s="172"/>
    </row>
    <row r="330" spans="3:10">
      <c r="C330" s="153"/>
      <c r="D330" s="153"/>
      <c r="E330" s="235"/>
      <c r="F330" s="171"/>
      <c r="G330" s="172"/>
      <c r="H330" s="172"/>
      <c r="I330" s="172"/>
      <c r="J330" s="172"/>
    </row>
    <row r="331" spans="3:10">
      <c r="C331" s="153"/>
      <c r="D331" s="153"/>
      <c r="E331" s="235"/>
      <c r="F331" s="171"/>
      <c r="G331" s="172"/>
      <c r="H331" s="172"/>
      <c r="I331" s="172"/>
      <c r="J331" s="172"/>
    </row>
    <row r="332" spans="3:10">
      <c r="C332" s="153"/>
      <c r="D332" s="153"/>
      <c r="E332" s="235"/>
      <c r="F332" s="171"/>
      <c r="G332" s="172"/>
      <c r="H332" s="172"/>
      <c r="I332" s="172"/>
      <c r="J332" s="172"/>
    </row>
    <row r="333" spans="3:10">
      <c r="C333" s="153"/>
      <c r="D333" s="153"/>
      <c r="E333" s="235"/>
      <c r="F333" s="171"/>
      <c r="G333" s="172"/>
      <c r="H333" s="172"/>
      <c r="I333" s="172"/>
      <c r="J333" s="172"/>
    </row>
    <row r="334" spans="3:10">
      <c r="C334" s="153"/>
      <c r="D334" s="153"/>
      <c r="E334" s="235"/>
      <c r="F334" s="171"/>
      <c r="G334" s="172"/>
      <c r="H334" s="172"/>
      <c r="I334" s="172"/>
      <c r="J334" s="172"/>
    </row>
    <row r="335" spans="3:10">
      <c r="C335" s="153"/>
      <c r="D335" s="153"/>
      <c r="E335" s="235"/>
      <c r="F335" s="171"/>
      <c r="G335" s="172"/>
      <c r="H335" s="172"/>
      <c r="I335" s="172"/>
      <c r="J335" s="172"/>
    </row>
    <row r="336" spans="3:10">
      <c r="C336" s="153"/>
      <c r="D336" s="153"/>
      <c r="E336" s="235"/>
      <c r="F336" s="171"/>
      <c r="G336" s="172"/>
      <c r="H336" s="172"/>
      <c r="I336" s="172"/>
      <c r="J336" s="172"/>
    </row>
    <row r="337" spans="3:10">
      <c r="C337" s="153"/>
      <c r="D337" s="153"/>
      <c r="E337" s="235"/>
      <c r="F337" s="171"/>
      <c r="G337" s="172"/>
      <c r="H337" s="172"/>
      <c r="I337" s="172"/>
      <c r="J337" s="172"/>
    </row>
    <row r="338" spans="3:10">
      <c r="C338" s="153"/>
      <c r="D338" s="153"/>
      <c r="E338" s="235"/>
      <c r="F338" s="171"/>
      <c r="G338" s="172"/>
      <c r="H338" s="172"/>
      <c r="I338" s="172"/>
      <c r="J338" s="172"/>
    </row>
    <row r="339" spans="3:10">
      <c r="C339" s="153"/>
      <c r="D339" s="153"/>
      <c r="E339" s="235"/>
      <c r="F339" s="171"/>
      <c r="G339" s="172"/>
      <c r="H339" s="172"/>
      <c r="I339" s="172"/>
      <c r="J339" s="172"/>
    </row>
    <row r="340" spans="3:10">
      <c r="C340" s="153"/>
      <c r="D340" s="153"/>
      <c r="E340" s="235"/>
      <c r="F340" s="171"/>
      <c r="G340" s="172"/>
      <c r="H340" s="172"/>
      <c r="I340" s="172"/>
      <c r="J340" s="172"/>
    </row>
    <row r="341" spans="3:10">
      <c r="C341" s="153"/>
      <c r="D341" s="153"/>
      <c r="E341" s="235"/>
      <c r="F341" s="171"/>
      <c r="G341" s="172"/>
      <c r="H341" s="172"/>
      <c r="I341" s="172"/>
      <c r="J341" s="172"/>
    </row>
    <row r="342" spans="3:10">
      <c r="C342" s="153"/>
      <c r="D342" s="153"/>
      <c r="E342" s="235"/>
      <c r="F342" s="171"/>
      <c r="G342" s="172"/>
      <c r="H342" s="172"/>
      <c r="I342" s="172"/>
      <c r="J342" s="172"/>
    </row>
    <row r="343" spans="3:10">
      <c r="C343" s="153"/>
      <c r="D343" s="153"/>
      <c r="E343" s="235"/>
      <c r="F343" s="171"/>
      <c r="G343" s="172"/>
      <c r="H343" s="172"/>
      <c r="I343" s="172"/>
      <c r="J343" s="172"/>
    </row>
    <row r="344" spans="3:10">
      <c r="C344" s="153"/>
      <c r="D344" s="153"/>
      <c r="E344" s="235"/>
      <c r="F344" s="171"/>
      <c r="G344" s="172"/>
      <c r="H344" s="172"/>
      <c r="I344" s="172"/>
      <c r="J344" s="172"/>
    </row>
    <row r="345" spans="3:10">
      <c r="C345" s="153"/>
      <c r="D345" s="153"/>
      <c r="E345" s="235"/>
      <c r="F345" s="171"/>
      <c r="G345" s="172"/>
      <c r="H345" s="172"/>
      <c r="I345" s="172"/>
      <c r="J345" s="172"/>
    </row>
    <row r="346" spans="3:10">
      <c r="C346" s="153"/>
      <c r="D346" s="153"/>
      <c r="E346" s="235"/>
      <c r="F346" s="171"/>
      <c r="G346" s="172"/>
      <c r="H346" s="172"/>
      <c r="I346" s="172"/>
      <c r="J346" s="172"/>
    </row>
    <row r="347" spans="3:10">
      <c r="C347" s="153"/>
      <c r="D347" s="153"/>
      <c r="E347" s="235"/>
      <c r="F347" s="171"/>
      <c r="G347" s="172"/>
      <c r="H347" s="172"/>
      <c r="I347" s="172"/>
      <c r="J347" s="172"/>
    </row>
    <row r="348" spans="3:10">
      <c r="C348" s="153"/>
      <c r="D348" s="153"/>
      <c r="E348" s="235"/>
      <c r="F348" s="171"/>
      <c r="G348" s="172"/>
      <c r="H348" s="172"/>
      <c r="I348" s="172"/>
      <c r="J348" s="172"/>
    </row>
    <row r="349" spans="3:10">
      <c r="C349" s="153"/>
      <c r="D349" s="153"/>
      <c r="E349" s="235"/>
      <c r="F349" s="171"/>
      <c r="G349" s="172"/>
      <c r="H349" s="172"/>
      <c r="I349" s="172"/>
      <c r="J349" s="172"/>
    </row>
    <row r="350" spans="3:10">
      <c r="C350" s="153"/>
      <c r="D350" s="153"/>
      <c r="E350" s="235"/>
      <c r="F350" s="171"/>
      <c r="G350" s="172"/>
      <c r="H350" s="172"/>
      <c r="I350" s="172"/>
      <c r="J350" s="172"/>
    </row>
    <row r="351" spans="3:10">
      <c r="C351" s="153"/>
      <c r="D351" s="153"/>
      <c r="E351" s="235"/>
      <c r="F351" s="171"/>
      <c r="G351" s="172"/>
      <c r="H351" s="172"/>
      <c r="I351" s="172"/>
      <c r="J351" s="172"/>
    </row>
    <row r="352" spans="3:10">
      <c r="C352" s="153"/>
      <c r="D352" s="153"/>
      <c r="E352" s="235"/>
      <c r="F352" s="171"/>
      <c r="G352" s="172"/>
      <c r="H352" s="172"/>
      <c r="I352" s="172"/>
      <c r="J352" s="172"/>
    </row>
    <row r="353" spans="3:10">
      <c r="C353" s="153"/>
      <c r="D353" s="153"/>
      <c r="E353" s="235"/>
      <c r="F353" s="171"/>
      <c r="G353" s="172"/>
      <c r="H353" s="172"/>
      <c r="I353" s="172"/>
      <c r="J353" s="172"/>
    </row>
    <row r="354" spans="3:10">
      <c r="C354" s="153"/>
      <c r="D354" s="153"/>
      <c r="E354" s="235"/>
      <c r="F354" s="171"/>
      <c r="G354" s="172"/>
      <c r="H354" s="172"/>
      <c r="I354" s="172"/>
      <c r="J354" s="172"/>
    </row>
    <row r="355" spans="3:10">
      <c r="C355" s="153"/>
      <c r="D355" s="153"/>
      <c r="E355" s="235"/>
      <c r="F355" s="171"/>
      <c r="G355" s="172"/>
      <c r="H355" s="172"/>
      <c r="I355" s="172"/>
      <c r="J355" s="172"/>
    </row>
    <row r="356" spans="3:10">
      <c r="C356" s="153"/>
      <c r="D356" s="153"/>
      <c r="E356" s="235"/>
      <c r="F356" s="171"/>
      <c r="G356" s="172"/>
      <c r="H356" s="172"/>
      <c r="I356" s="172"/>
      <c r="J356" s="172"/>
    </row>
    <row r="357" spans="3:10">
      <c r="C357" s="153"/>
      <c r="D357" s="153"/>
      <c r="E357" s="235"/>
      <c r="F357" s="171"/>
      <c r="G357" s="172"/>
      <c r="H357" s="172"/>
      <c r="I357" s="172"/>
      <c r="J357" s="172"/>
    </row>
    <row r="358" spans="3:10">
      <c r="C358" s="153"/>
      <c r="D358" s="153"/>
      <c r="E358" s="235"/>
      <c r="F358" s="171"/>
      <c r="G358" s="172"/>
      <c r="H358" s="172"/>
      <c r="I358" s="172"/>
      <c r="J358" s="172"/>
    </row>
    <row r="359" spans="3:10">
      <c r="C359" s="153"/>
      <c r="D359" s="153"/>
      <c r="E359" s="235"/>
      <c r="F359" s="171"/>
      <c r="G359" s="172"/>
      <c r="H359" s="172"/>
      <c r="I359" s="172"/>
      <c r="J359" s="172"/>
    </row>
    <row r="360" spans="3:10">
      <c r="C360" s="153"/>
      <c r="D360" s="153"/>
      <c r="E360" s="235"/>
      <c r="F360" s="171"/>
      <c r="G360" s="172"/>
      <c r="H360" s="172"/>
      <c r="I360" s="172"/>
      <c r="J360" s="172"/>
    </row>
    <row r="361" spans="3:10">
      <c r="C361" s="153"/>
      <c r="D361" s="153"/>
      <c r="E361" s="235"/>
      <c r="F361" s="171"/>
      <c r="G361" s="172"/>
      <c r="H361" s="172"/>
      <c r="I361" s="172"/>
      <c r="J361" s="172"/>
    </row>
    <row r="362" spans="3:10">
      <c r="C362" s="153"/>
      <c r="D362" s="153"/>
      <c r="E362" s="235"/>
      <c r="F362" s="171"/>
      <c r="G362" s="172"/>
      <c r="H362" s="172"/>
      <c r="I362" s="172"/>
      <c r="J362" s="172"/>
    </row>
    <row r="363" spans="3:10">
      <c r="C363" s="153"/>
      <c r="D363" s="153"/>
      <c r="E363" s="235"/>
      <c r="F363" s="171"/>
      <c r="G363" s="172"/>
      <c r="H363" s="172"/>
      <c r="I363" s="172"/>
      <c r="J363" s="172"/>
    </row>
    <row r="364" spans="3:10">
      <c r="C364" s="153"/>
      <c r="D364" s="153"/>
      <c r="E364" s="235"/>
      <c r="F364" s="171"/>
      <c r="G364" s="172"/>
      <c r="H364" s="172"/>
      <c r="I364" s="172"/>
      <c r="J364" s="172"/>
    </row>
    <row r="365" spans="3:10">
      <c r="C365" s="153"/>
      <c r="D365" s="153"/>
      <c r="E365" s="235"/>
      <c r="F365" s="171"/>
      <c r="G365" s="172"/>
      <c r="H365" s="172"/>
      <c r="I365" s="172"/>
      <c r="J365" s="172"/>
    </row>
    <row r="366" spans="3:10">
      <c r="C366" s="153"/>
      <c r="D366" s="153"/>
      <c r="E366" s="235"/>
      <c r="F366" s="171"/>
      <c r="G366" s="172"/>
      <c r="H366" s="172"/>
      <c r="I366" s="172"/>
      <c r="J366" s="172"/>
    </row>
    <row r="367" spans="3:10">
      <c r="C367" s="153"/>
      <c r="D367" s="153"/>
      <c r="E367" s="235"/>
      <c r="F367" s="171"/>
      <c r="G367" s="172"/>
      <c r="H367" s="172"/>
      <c r="I367" s="172"/>
      <c r="J367" s="172"/>
    </row>
    <row r="368" spans="3:10">
      <c r="C368" s="153"/>
      <c r="D368" s="153"/>
      <c r="E368" s="235"/>
      <c r="F368" s="171"/>
      <c r="G368" s="172"/>
      <c r="H368" s="172"/>
      <c r="I368" s="172"/>
      <c r="J368" s="172"/>
    </row>
    <row r="369" spans="3:10">
      <c r="C369" s="153"/>
      <c r="D369" s="153"/>
      <c r="E369" s="235"/>
      <c r="F369" s="171"/>
      <c r="G369" s="172"/>
      <c r="H369" s="172"/>
      <c r="I369" s="172"/>
      <c r="J369" s="172"/>
    </row>
    <row r="370" spans="3:10">
      <c r="C370" s="153"/>
      <c r="D370" s="153"/>
      <c r="E370" s="235"/>
      <c r="F370" s="171"/>
      <c r="G370" s="172"/>
      <c r="H370" s="172"/>
      <c r="I370" s="172"/>
      <c r="J370" s="172"/>
    </row>
    <row r="371" spans="3:10">
      <c r="C371" s="153"/>
      <c r="D371" s="153"/>
      <c r="E371" s="235"/>
      <c r="F371" s="171"/>
      <c r="G371" s="172"/>
      <c r="H371" s="172"/>
      <c r="I371" s="172"/>
      <c r="J371" s="172"/>
    </row>
    <row r="372" spans="3:10">
      <c r="C372" s="153"/>
      <c r="D372" s="153"/>
      <c r="E372" s="235"/>
      <c r="F372" s="171"/>
      <c r="G372" s="172"/>
      <c r="H372" s="172"/>
      <c r="I372" s="172"/>
      <c r="J372" s="172"/>
    </row>
    <row r="373" spans="3:10">
      <c r="C373" s="153"/>
      <c r="D373" s="153"/>
      <c r="E373" s="235"/>
      <c r="F373" s="171"/>
      <c r="G373" s="172"/>
      <c r="H373" s="172"/>
      <c r="I373" s="172"/>
      <c r="J373" s="172"/>
    </row>
    <row r="374" spans="3:10">
      <c r="C374" s="153"/>
      <c r="D374" s="153"/>
      <c r="E374" s="235"/>
      <c r="F374" s="171"/>
      <c r="G374" s="172"/>
      <c r="H374" s="172"/>
      <c r="I374" s="172"/>
      <c r="J374" s="172"/>
    </row>
    <row r="375" spans="3:10">
      <c r="C375" s="153"/>
      <c r="D375" s="153"/>
      <c r="E375" s="235"/>
      <c r="F375" s="171"/>
      <c r="G375" s="172"/>
      <c r="H375" s="172"/>
      <c r="I375" s="172"/>
      <c r="J375" s="172"/>
    </row>
    <row r="376" spans="3:10">
      <c r="C376" s="153"/>
      <c r="D376" s="153"/>
      <c r="E376" s="235"/>
      <c r="F376" s="171"/>
      <c r="G376" s="172"/>
      <c r="H376" s="172"/>
      <c r="I376" s="172"/>
      <c r="J376" s="172"/>
    </row>
    <row r="377" spans="3:10">
      <c r="C377" s="153"/>
      <c r="D377" s="153"/>
      <c r="E377" s="235"/>
      <c r="F377" s="171"/>
      <c r="G377" s="172"/>
      <c r="H377" s="172"/>
      <c r="I377" s="172"/>
      <c r="J377" s="172"/>
    </row>
    <row r="378" spans="3:10">
      <c r="C378" s="153"/>
      <c r="D378" s="153"/>
      <c r="E378" s="235"/>
      <c r="F378" s="171"/>
      <c r="G378" s="172"/>
      <c r="H378" s="172"/>
      <c r="I378" s="172"/>
      <c r="J378" s="172"/>
    </row>
    <row r="379" spans="3:10">
      <c r="C379" s="153"/>
      <c r="D379" s="153"/>
      <c r="E379" s="235"/>
      <c r="F379" s="171"/>
      <c r="G379" s="172"/>
      <c r="H379" s="172"/>
      <c r="I379" s="172"/>
      <c r="J379" s="172"/>
    </row>
    <row r="380" spans="3:10">
      <c r="C380" s="153"/>
      <c r="D380" s="153"/>
      <c r="E380" s="235"/>
      <c r="F380" s="171"/>
      <c r="G380" s="172"/>
      <c r="H380" s="172"/>
      <c r="I380" s="172"/>
      <c r="J380" s="172"/>
    </row>
    <row r="381" spans="3:10">
      <c r="C381" s="153"/>
      <c r="D381" s="153"/>
      <c r="E381" s="235"/>
      <c r="F381" s="171"/>
      <c r="G381" s="172"/>
      <c r="H381" s="172"/>
      <c r="I381" s="172"/>
      <c r="J381" s="172"/>
    </row>
    <row r="382" spans="3:10">
      <c r="C382" s="153"/>
      <c r="D382" s="153"/>
      <c r="E382" s="235"/>
      <c r="F382" s="171"/>
      <c r="G382" s="172"/>
      <c r="H382" s="172"/>
      <c r="I382" s="172"/>
      <c r="J382" s="172"/>
    </row>
    <row r="383" spans="3:10">
      <c r="C383" s="153"/>
      <c r="D383" s="153"/>
      <c r="E383" s="235"/>
      <c r="F383" s="171"/>
      <c r="G383" s="172"/>
      <c r="H383" s="172"/>
      <c r="I383" s="172"/>
      <c r="J383" s="172"/>
    </row>
    <row r="384" spans="3:10">
      <c r="C384" s="153"/>
      <c r="D384" s="153"/>
      <c r="E384" s="235"/>
      <c r="F384" s="171"/>
      <c r="G384" s="172"/>
      <c r="H384" s="172"/>
      <c r="I384" s="172"/>
      <c r="J384" s="172"/>
    </row>
    <row r="385" spans="3:10">
      <c r="C385" s="153"/>
      <c r="D385" s="153"/>
      <c r="E385" s="235"/>
      <c r="F385" s="171"/>
      <c r="G385" s="172"/>
      <c r="H385" s="172"/>
      <c r="I385" s="172"/>
      <c r="J385" s="172"/>
    </row>
    <row r="386" spans="3:10">
      <c r="C386" s="153"/>
      <c r="D386" s="153"/>
      <c r="E386" s="235"/>
      <c r="F386" s="171"/>
      <c r="G386" s="172"/>
      <c r="H386" s="172"/>
      <c r="I386" s="172"/>
      <c r="J386" s="172"/>
    </row>
    <row r="387" spans="3:10">
      <c r="C387" s="153"/>
      <c r="D387" s="153"/>
      <c r="E387" s="235"/>
      <c r="F387" s="171"/>
      <c r="G387" s="172"/>
      <c r="H387" s="172"/>
      <c r="I387" s="172"/>
      <c r="J387" s="172"/>
    </row>
    <row r="388" spans="3:10">
      <c r="C388" s="153"/>
      <c r="D388" s="153"/>
      <c r="E388" s="235"/>
      <c r="F388" s="171"/>
      <c r="G388" s="172"/>
      <c r="H388" s="172"/>
      <c r="I388" s="172"/>
      <c r="J388" s="172"/>
    </row>
    <row r="389" spans="3:10">
      <c r="C389" s="153"/>
      <c r="D389" s="153"/>
      <c r="E389" s="235"/>
      <c r="F389" s="171"/>
      <c r="G389" s="172"/>
      <c r="H389" s="172"/>
      <c r="I389" s="172"/>
      <c r="J389" s="172"/>
    </row>
    <row r="390" spans="3:10">
      <c r="C390" s="153"/>
      <c r="D390" s="153"/>
      <c r="E390" s="235"/>
      <c r="F390" s="171"/>
      <c r="G390" s="172"/>
      <c r="H390" s="172"/>
      <c r="I390" s="172"/>
      <c r="J390" s="172"/>
    </row>
    <row r="391" spans="3:10">
      <c r="C391" s="153"/>
      <c r="D391" s="153"/>
      <c r="E391" s="235"/>
      <c r="F391" s="171"/>
      <c r="G391" s="172"/>
      <c r="H391" s="172"/>
      <c r="I391" s="172"/>
      <c r="J391" s="172"/>
    </row>
    <row r="392" spans="3:10">
      <c r="C392" s="153"/>
      <c r="D392" s="153"/>
      <c r="E392" s="235"/>
      <c r="F392" s="171"/>
      <c r="G392" s="172"/>
      <c r="H392" s="172"/>
      <c r="I392" s="172"/>
      <c r="J392" s="172"/>
    </row>
    <row r="393" spans="3:10">
      <c r="C393" s="153"/>
      <c r="D393" s="153"/>
      <c r="E393" s="235"/>
      <c r="F393" s="171"/>
      <c r="G393" s="172"/>
      <c r="H393" s="172"/>
      <c r="I393" s="172"/>
      <c r="J393" s="172"/>
    </row>
    <row r="394" spans="3:10">
      <c r="C394" s="153"/>
      <c r="D394" s="153"/>
      <c r="E394" s="235"/>
      <c r="F394" s="171"/>
      <c r="G394" s="172"/>
      <c r="H394" s="172"/>
      <c r="I394" s="172"/>
      <c r="J394" s="172"/>
    </row>
    <row r="395" spans="3:10">
      <c r="C395" s="153"/>
      <c r="D395" s="153"/>
      <c r="E395" s="235"/>
      <c r="F395" s="171"/>
      <c r="G395" s="172"/>
      <c r="H395" s="172"/>
      <c r="I395" s="172"/>
      <c r="J395" s="172"/>
    </row>
    <row r="396" spans="3:10">
      <c r="C396" s="153"/>
      <c r="D396" s="153"/>
      <c r="E396" s="235"/>
      <c r="F396" s="171"/>
      <c r="G396" s="172"/>
      <c r="H396" s="172"/>
      <c r="I396" s="172"/>
      <c r="J396" s="172"/>
    </row>
    <row r="397" spans="3:10">
      <c r="C397" s="153"/>
      <c r="D397" s="153"/>
      <c r="E397" s="235"/>
      <c r="F397" s="171"/>
      <c r="G397" s="172"/>
      <c r="H397" s="172"/>
      <c r="I397" s="172"/>
      <c r="J397" s="172"/>
    </row>
    <row r="398" spans="3:10">
      <c r="C398" s="153"/>
      <c r="D398" s="153"/>
      <c r="E398" s="235"/>
      <c r="F398" s="171"/>
      <c r="G398" s="172"/>
      <c r="H398" s="172"/>
      <c r="I398" s="172"/>
      <c r="J398" s="172"/>
    </row>
    <row r="399" spans="3:10">
      <c r="C399" s="153"/>
      <c r="D399" s="153"/>
      <c r="E399" s="235"/>
      <c r="F399" s="171"/>
      <c r="G399" s="172"/>
      <c r="H399" s="172"/>
      <c r="I399" s="172"/>
      <c r="J399" s="172"/>
    </row>
    <row r="400" spans="3:10">
      <c r="C400" s="153"/>
      <c r="D400" s="153"/>
      <c r="E400" s="235"/>
      <c r="F400" s="171"/>
      <c r="G400" s="172"/>
      <c r="H400" s="172"/>
      <c r="I400" s="172"/>
      <c r="J400" s="172"/>
    </row>
    <row r="401" spans="3:10">
      <c r="C401" s="153"/>
      <c r="D401" s="153"/>
      <c r="E401" s="235"/>
      <c r="F401" s="171"/>
      <c r="G401" s="172"/>
      <c r="H401" s="172"/>
      <c r="I401" s="172"/>
      <c r="J401" s="172"/>
    </row>
    <row r="402" spans="3:10">
      <c r="C402" s="153"/>
      <c r="D402" s="153"/>
      <c r="E402" s="235"/>
      <c r="F402" s="171"/>
      <c r="G402" s="172"/>
      <c r="H402" s="172"/>
      <c r="I402" s="172"/>
      <c r="J402" s="172"/>
    </row>
    <row r="403" spans="3:10">
      <c r="C403" s="153"/>
      <c r="D403" s="153"/>
      <c r="E403" s="235"/>
      <c r="F403" s="171"/>
      <c r="G403" s="172"/>
      <c r="H403" s="172"/>
      <c r="I403" s="172"/>
      <c r="J403" s="172"/>
    </row>
    <row r="404" spans="3:10">
      <c r="C404" s="153"/>
      <c r="D404" s="153"/>
      <c r="E404" s="235"/>
      <c r="F404" s="171"/>
      <c r="G404" s="172"/>
      <c r="H404" s="172"/>
      <c r="I404" s="172"/>
      <c r="J404" s="172"/>
    </row>
    <row r="405" spans="3:10">
      <c r="C405" s="153"/>
      <c r="D405" s="153"/>
      <c r="E405" s="235"/>
      <c r="F405" s="171"/>
      <c r="G405" s="172"/>
      <c r="H405" s="172"/>
      <c r="I405" s="172"/>
      <c r="J405" s="172"/>
    </row>
    <row r="406" spans="3:10">
      <c r="C406" s="153"/>
      <c r="D406" s="153"/>
      <c r="E406" s="235"/>
      <c r="F406" s="171"/>
      <c r="G406" s="172"/>
      <c r="H406" s="172"/>
      <c r="I406" s="172"/>
      <c r="J406" s="172"/>
    </row>
    <row r="407" spans="3:10">
      <c r="C407" s="153"/>
      <c r="D407" s="153"/>
      <c r="E407" s="235"/>
      <c r="F407" s="171"/>
      <c r="G407" s="172"/>
      <c r="H407" s="172"/>
      <c r="I407" s="172"/>
      <c r="J407" s="172"/>
    </row>
    <row r="408" spans="3:10">
      <c r="C408" s="153"/>
      <c r="D408" s="153"/>
      <c r="E408" s="235"/>
      <c r="F408" s="171"/>
      <c r="G408" s="172"/>
      <c r="H408" s="172"/>
      <c r="I408" s="172"/>
      <c r="J408" s="172"/>
    </row>
    <row r="409" spans="3:10">
      <c r="C409" s="153"/>
      <c r="D409" s="153"/>
      <c r="E409" s="235"/>
      <c r="F409" s="171"/>
      <c r="G409" s="172"/>
      <c r="H409" s="172"/>
      <c r="I409" s="172"/>
      <c r="J409" s="172"/>
    </row>
    <row r="410" spans="3:10">
      <c r="C410" s="153"/>
      <c r="D410" s="153"/>
      <c r="E410" s="235"/>
      <c r="F410" s="171"/>
      <c r="G410" s="172"/>
      <c r="H410" s="172"/>
      <c r="I410" s="172"/>
      <c r="J410" s="172"/>
    </row>
    <row r="411" spans="3:10">
      <c r="C411" s="153"/>
      <c r="D411" s="153"/>
      <c r="E411" s="235"/>
      <c r="F411" s="171"/>
      <c r="G411" s="172"/>
      <c r="H411" s="172"/>
      <c r="I411" s="172"/>
      <c r="J411" s="172"/>
    </row>
    <row r="412" spans="3:10">
      <c r="C412" s="153"/>
      <c r="D412" s="153"/>
      <c r="E412" s="235"/>
      <c r="F412" s="171"/>
      <c r="G412" s="172"/>
      <c r="H412" s="172"/>
      <c r="I412" s="172"/>
      <c r="J412" s="172"/>
    </row>
    <row r="413" spans="3:10">
      <c r="C413" s="153"/>
      <c r="D413" s="153"/>
      <c r="E413" s="235"/>
      <c r="F413" s="171"/>
      <c r="G413" s="172"/>
      <c r="H413" s="172"/>
      <c r="I413" s="172"/>
      <c r="J413" s="172"/>
    </row>
    <row r="414" spans="3:10">
      <c r="C414" s="153"/>
      <c r="D414" s="153"/>
      <c r="E414" s="235"/>
      <c r="F414" s="171"/>
      <c r="G414" s="172"/>
      <c r="H414" s="172"/>
      <c r="I414" s="172"/>
      <c r="J414" s="172"/>
    </row>
    <row r="415" spans="3:10">
      <c r="C415" s="153"/>
      <c r="D415" s="153"/>
      <c r="E415" s="235"/>
      <c r="F415" s="171"/>
      <c r="G415" s="172"/>
      <c r="H415" s="172"/>
      <c r="I415" s="172"/>
      <c r="J415" s="172"/>
    </row>
    <row r="416" spans="3:10">
      <c r="C416" s="153"/>
      <c r="D416" s="153"/>
      <c r="E416" s="235"/>
      <c r="F416" s="171"/>
      <c r="G416" s="172"/>
      <c r="H416" s="172"/>
      <c r="I416" s="172"/>
      <c r="J416" s="172"/>
    </row>
    <row r="417" spans="3:10">
      <c r="C417" s="153"/>
      <c r="D417" s="153"/>
      <c r="E417" s="235"/>
      <c r="F417" s="171"/>
      <c r="G417" s="172"/>
      <c r="H417" s="172"/>
      <c r="I417" s="172"/>
      <c r="J417" s="172"/>
    </row>
    <row r="418" spans="3:10">
      <c r="C418" s="153"/>
      <c r="D418" s="153"/>
      <c r="E418" s="235"/>
      <c r="F418" s="171"/>
      <c r="G418" s="172"/>
      <c r="H418" s="172"/>
      <c r="I418" s="172"/>
      <c r="J418" s="172"/>
    </row>
    <row r="419" spans="3:10">
      <c r="C419" s="153"/>
      <c r="D419" s="153"/>
      <c r="E419" s="235"/>
      <c r="F419" s="171"/>
      <c r="G419" s="172"/>
      <c r="H419" s="172"/>
      <c r="I419" s="172"/>
      <c r="J419" s="172"/>
    </row>
    <row r="420" spans="3:10">
      <c r="C420" s="153"/>
      <c r="D420" s="153"/>
      <c r="E420" s="235"/>
      <c r="F420" s="171"/>
      <c r="G420" s="172"/>
      <c r="H420" s="172"/>
      <c r="I420" s="172"/>
      <c r="J420" s="172"/>
    </row>
    <row r="421" spans="3:10">
      <c r="C421" s="153"/>
      <c r="D421" s="153"/>
      <c r="E421" s="235"/>
      <c r="F421" s="171"/>
      <c r="G421" s="172"/>
      <c r="H421" s="172"/>
      <c r="I421" s="172"/>
      <c r="J421" s="172"/>
    </row>
    <row r="422" spans="3:10">
      <c r="C422" s="153"/>
      <c r="D422" s="153"/>
      <c r="E422" s="235"/>
      <c r="F422" s="171"/>
      <c r="G422" s="172"/>
      <c r="H422" s="172"/>
      <c r="I422" s="172"/>
      <c r="J422" s="172"/>
    </row>
    <row r="423" spans="3:10">
      <c r="C423" s="153"/>
      <c r="D423" s="153"/>
      <c r="E423" s="235"/>
      <c r="F423" s="171"/>
      <c r="G423" s="172"/>
      <c r="H423" s="172"/>
      <c r="I423" s="172"/>
      <c r="J423" s="172"/>
    </row>
    <row r="424" spans="3:10">
      <c r="C424" s="153"/>
      <c r="D424" s="153"/>
      <c r="E424" s="235"/>
      <c r="F424" s="171"/>
      <c r="G424" s="172"/>
      <c r="H424" s="172"/>
      <c r="I424" s="172"/>
      <c r="J424" s="172"/>
    </row>
    <row r="425" spans="3:10">
      <c r="C425" s="153"/>
      <c r="D425" s="153"/>
      <c r="E425" s="235"/>
      <c r="F425" s="171"/>
      <c r="G425" s="172"/>
      <c r="H425" s="172"/>
      <c r="I425" s="172"/>
      <c r="J425" s="172"/>
    </row>
    <row r="426" spans="3:10">
      <c r="C426" s="153"/>
      <c r="D426" s="153"/>
      <c r="E426" s="235"/>
      <c r="F426" s="171"/>
      <c r="G426" s="172"/>
      <c r="H426" s="172"/>
      <c r="I426" s="172"/>
      <c r="J426" s="172"/>
    </row>
    <row r="427" spans="3:10">
      <c r="C427" s="153"/>
      <c r="D427" s="153"/>
      <c r="E427" s="235"/>
      <c r="F427" s="171"/>
      <c r="G427" s="172"/>
      <c r="H427" s="172"/>
      <c r="I427" s="172"/>
      <c r="J427" s="172"/>
    </row>
    <row r="428" spans="3:10">
      <c r="C428" s="153"/>
      <c r="D428" s="153"/>
      <c r="E428" s="235"/>
      <c r="F428" s="171"/>
      <c r="G428" s="172"/>
      <c r="H428" s="172"/>
      <c r="I428" s="172"/>
      <c r="J428" s="172"/>
    </row>
    <row r="429" spans="3:10">
      <c r="C429" s="153"/>
      <c r="D429" s="153"/>
      <c r="E429" s="235"/>
      <c r="F429" s="171"/>
      <c r="G429" s="172"/>
      <c r="H429" s="172"/>
      <c r="I429" s="172"/>
      <c r="J429" s="172"/>
    </row>
    <row r="430" spans="3:10">
      <c r="C430" s="153"/>
      <c r="D430" s="153"/>
      <c r="E430" s="235"/>
      <c r="F430" s="171"/>
      <c r="G430" s="172"/>
      <c r="H430" s="172"/>
      <c r="I430" s="172"/>
      <c r="J430" s="172"/>
    </row>
    <row r="431" spans="3:10">
      <c r="C431" s="153"/>
      <c r="D431" s="153"/>
      <c r="E431" s="235"/>
      <c r="F431" s="171"/>
      <c r="G431" s="172"/>
      <c r="H431" s="172"/>
      <c r="I431" s="172"/>
      <c r="J431" s="172"/>
    </row>
    <row r="432" spans="3:10">
      <c r="C432" s="153"/>
      <c r="D432" s="153"/>
      <c r="E432" s="235"/>
      <c r="F432" s="171"/>
      <c r="G432" s="172"/>
      <c r="H432" s="172"/>
      <c r="I432" s="172"/>
      <c r="J432" s="172"/>
    </row>
    <row r="433" spans="3:10">
      <c r="C433" s="153"/>
      <c r="D433" s="153"/>
      <c r="E433" s="235"/>
      <c r="F433" s="171"/>
      <c r="G433" s="172"/>
      <c r="H433" s="172"/>
      <c r="I433" s="172"/>
      <c r="J433" s="172"/>
    </row>
    <row r="434" spans="3:10">
      <c r="C434" s="153"/>
      <c r="D434" s="153"/>
      <c r="E434" s="235"/>
      <c r="F434" s="171"/>
      <c r="G434" s="172"/>
      <c r="H434" s="172"/>
      <c r="I434" s="172"/>
      <c r="J434" s="172"/>
    </row>
    <row r="435" spans="3:10">
      <c r="C435" s="153"/>
      <c r="D435" s="153"/>
      <c r="E435" s="235"/>
      <c r="F435" s="171"/>
      <c r="G435" s="172"/>
      <c r="H435" s="172"/>
      <c r="I435" s="172"/>
      <c r="J435" s="172"/>
    </row>
    <row r="436" spans="3:10">
      <c r="C436" s="153"/>
      <c r="D436" s="153"/>
      <c r="E436" s="235"/>
      <c r="F436" s="171"/>
      <c r="G436" s="172"/>
      <c r="H436" s="172"/>
      <c r="I436" s="172"/>
      <c r="J436" s="172"/>
    </row>
    <row r="437" spans="3:10">
      <c r="C437" s="153"/>
      <c r="D437" s="153"/>
      <c r="E437" s="235"/>
      <c r="F437" s="171"/>
      <c r="G437" s="172"/>
      <c r="H437" s="172"/>
      <c r="I437" s="172"/>
      <c r="J437" s="172"/>
    </row>
    <row r="438" spans="3:10">
      <c r="C438" s="153"/>
      <c r="D438" s="153"/>
      <c r="E438" s="235"/>
      <c r="F438" s="171"/>
      <c r="G438" s="172"/>
      <c r="H438" s="172"/>
      <c r="I438" s="172"/>
      <c r="J438" s="172"/>
    </row>
    <row r="439" spans="3:10">
      <c r="C439" s="153"/>
      <c r="D439" s="153"/>
      <c r="E439" s="235"/>
      <c r="F439" s="171"/>
      <c r="G439" s="172"/>
      <c r="H439" s="172"/>
      <c r="I439" s="172"/>
      <c r="J439" s="172"/>
    </row>
    <row r="440" spans="3:10">
      <c r="C440" s="153"/>
      <c r="D440" s="153"/>
      <c r="E440" s="235"/>
      <c r="F440" s="171"/>
      <c r="G440" s="172"/>
      <c r="H440" s="172"/>
      <c r="I440" s="172"/>
      <c r="J440" s="172"/>
    </row>
    <row r="441" spans="3:10">
      <c r="C441" s="153"/>
      <c r="D441" s="153"/>
      <c r="E441" s="235"/>
      <c r="F441" s="171"/>
      <c r="G441" s="172"/>
      <c r="H441" s="172"/>
      <c r="I441" s="172"/>
      <c r="J441" s="172"/>
    </row>
    <row r="442" spans="3:10">
      <c r="C442" s="153"/>
      <c r="D442" s="153"/>
      <c r="E442" s="235"/>
      <c r="F442" s="171"/>
      <c r="G442" s="172"/>
      <c r="H442" s="172"/>
      <c r="I442" s="172"/>
      <c r="J442" s="172"/>
    </row>
    <row r="443" spans="3:10">
      <c r="C443" s="153"/>
      <c r="D443" s="153"/>
      <c r="E443" s="235"/>
      <c r="F443" s="171"/>
      <c r="G443" s="172"/>
      <c r="H443" s="172"/>
      <c r="I443" s="172"/>
      <c r="J443" s="172"/>
    </row>
    <row r="444" spans="3:10">
      <c r="C444" s="153"/>
      <c r="D444" s="153"/>
      <c r="E444" s="235"/>
      <c r="F444" s="171"/>
      <c r="G444" s="172"/>
      <c r="H444" s="172"/>
      <c r="I444" s="172"/>
      <c r="J444" s="172"/>
    </row>
    <row r="445" spans="3:10">
      <c r="C445" s="153"/>
      <c r="D445" s="153"/>
      <c r="E445" s="235"/>
      <c r="F445" s="171"/>
      <c r="G445" s="172"/>
      <c r="H445" s="172"/>
      <c r="I445" s="172"/>
      <c r="J445" s="172"/>
    </row>
    <row r="446" spans="3:10">
      <c r="C446" s="153"/>
      <c r="D446" s="153"/>
      <c r="E446" s="235"/>
      <c r="F446" s="171"/>
      <c r="G446" s="172"/>
      <c r="H446" s="172"/>
      <c r="I446" s="172"/>
      <c r="J446" s="172"/>
    </row>
    <row r="447" spans="3:10">
      <c r="C447" s="153"/>
      <c r="D447" s="153"/>
      <c r="E447" s="235"/>
      <c r="F447" s="171"/>
      <c r="G447" s="172"/>
      <c r="H447" s="172"/>
      <c r="I447" s="172"/>
      <c r="J447" s="172"/>
    </row>
    <row r="448" spans="3:10">
      <c r="C448" s="153"/>
      <c r="D448" s="153"/>
      <c r="E448" s="235"/>
      <c r="F448" s="171"/>
      <c r="G448" s="172"/>
      <c r="H448" s="172"/>
      <c r="I448" s="172"/>
      <c r="J448" s="172"/>
    </row>
    <row r="449" spans="3:10">
      <c r="C449" s="153"/>
      <c r="D449" s="153"/>
      <c r="E449" s="235"/>
      <c r="F449" s="171"/>
      <c r="G449" s="172"/>
      <c r="H449" s="172"/>
      <c r="I449" s="172"/>
      <c r="J449" s="172"/>
    </row>
    <row r="450" spans="3:10">
      <c r="C450" s="153"/>
      <c r="D450" s="153"/>
      <c r="E450" s="235"/>
      <c r="F450" s="171"/>
      <c r="G450" s="172"/>
      <c r="H450" s="172"/>
      <c r="I450" s="172"/>
      <c r="J450" s="172"/>
    </row>
    <row r="451" spans="3:10">
      <c r="C451" s="153"/>
      <c r="D451" s="153"/>
      <c r="E451" s="235"/>
      <c r="F451" s="171"/>
      <c r="G451" s="172"/>
      <c r="H451" s="172"/>
      <c r="I451" s="172"/>
      <c r="J451" s="172"/>
    </row>
    <row r="452" spans="3:10">
      <c r="C452" s="153"/>
      <c r="D452" s="153"/>
      <c r="E452" s="235"/>
      <c r="F452" s="171"/>
      <c r="G452" s="172"/>
      <c r="H452" s="172"/>
      <c r="I452" s="172"/>
      <c r="J452" s="172"/>
    </row>
    <row r="453" spans="3:10">
      <c r="C453" s="153"/>
      <c r="D453" s="153"/>
      <c r="E453" s="235"/>
      <c r="F453" s="171"/>
      <c r="G453" s="172"/>
      <c r="H453" s="172"/>
      <c r="I453" s="172"/>
      <c r="J453" s="172"/>
    </row>
    <row r="454" spans="3:10">
      <c r="C454" s="153"/>
      <c r="D454" s="153"/>
      <c r="E454" s="235"/>
      <c r="F454" s="171"/>
      <c r="G454" s="172"/>
      <c r="H454" s="172"/>
      <c r="I454" s="172"/>
      <c r="J454" s="172"/>
    </row>
    <row r="455" spans="3:10">
      <c r="C455" s="153"/>
      <c r="D455" s="153"/>
      <c r="E455" s="235"/>
      <c r="F455" s="171"/>
      <c r="G455" s="172"/>
      <c r="H455" s="172"/>
      <c r="I455" s="172"/>
      <c r="J455" s="172"/>
    </row>
    <row r="456" spans="3:10">
      <c r="C456" s="153"/>
      <c r="D456" s="153"/>
      <c r="E456" s="235"/>
      <c r="F456" s="171"/>
      <c r="G456" s="172"/>
      <c r="H456" s="172"/>
      <c r="I456" s="172"/>
      <c r="J456" s="172"/>
    </row>
    <row r="457" spans="3:10">
      <c r="C457" s="153"/>
      <c r="D457" s="153"/>
      <c r="E457" s="235"/>
      <c r="F457" s="171"/>
      <c r="G457" s="172"/>
      <c r="H457" s="172"/>
      <c r="I457" s="172"/>
      <c r="J457" s="172"/>
    </row>
    <row r="458" spans="3:10">
      <c r="C458" s="153"/>
      <c r="D458" s="153"/>
      <c r="E458" s="235"/>
      <c r="F458" s="171"/>
      <c r="G458" s="172"/>
      <c r="H458" s="172"/>
      <c r="I458" s="172"/>
      <c r="J458" s="172"/>
    </row>
    <row r="459" spans="3:10">
      <c r="C459" s="153"/>
      <c r="D459" s="153"/>
      <c r="E459" s="235"/>
      <c r="F459" s="171"/>
      <c r="G459" s="172"/>
      <c r="H459" s="172"/>
      <c r="I459" s="172"/>
      <c r="J459" s="172"/>
    </row>
    <row r="460" spans="3:10">
      <c r="C460" s="153"/>
      <c r="D460" s="153"/>
      <c r="E460" s="235"/>
      <c r="F460" s="171"/>
      <c r="G460" s="172"/>
      <c r="H460" s="172"/>
      <c r="I460" s="172"/>
      <c r="J460" s="172"/>
    </row>
    <row r="461" spans="3:10">
      <c r="C461" s="153"/>
      <c r="D461" s="153"/>
      <c r="E461" s="235"/>
      <c r="F461" s="171"/>
      <c r="G461" s="172"/>
      <c r="H461" s="172"/>
      <c r="I461" s="172"/>
      <c r="J461" s="172"/>
    </row>
    <row r="462" spans="3:10">
      <c r="C462" s="153"/>
      <c r="D462" s="153"/>
      <c r="E462" s="235"/>
      <c r="F462" s="171"/>
      <c r="G462" s="172"/>
      <c r="H462" s="172"/>
      <c r="I462" s="172"/>
      <c r="J462" s="172"/>
    </row>
    <row r="463" spans="3:10">
      <c r="C463" s="153"/>
      <c r="D463" s="153"/>
      <c r="E463" s="235"/>
      <c r="F463" s="171"/>
      <c r="G463" s="172"/>
      <c r="H463" s="172"/>
      <c r="I463" s="172"/>
      <c r="J463" s="172"/>
    </row>
    <row r="464" spans="3:10">
      <c r="C464" s="153"/>
      <c r="D464" s="153"/>
      <c r="E464" s="235"/>
      <c r="F464" s="171"/>
      <c r="G464" s="172"/>
      <c r="H464" s="172"/>
      <c r="I464" s="172"/>
      <c r="J464" s="172"/>
    </row>
    <row r="465" spans="3:10">
      <c r="C465" s="153"/>
      <c r="D465" s="153"/>
      <c r="E465" s="235"/>
      <c r="F465" s="171"/>
      <c r="G465" s="172"/>
      <c r="H465" s="172"/>
      <c r="I465" s="172"/>
      <c r="J465" s="172"/>
    </row>
    <row r="466" spans="3:10">
      <c r="C466" s="153"/>
      <c r="D466" s="153"/>
      <c r="E466" s="235"/>
      <c r="F466" s="171"/>
      <c r="G466" s="172"/>
      <c r="H466" s="172"/>
      <c r="I466" s="172"/>
      <c r="J466" s="172"/>
    </row>
    <row r="467" spans="3:10">
      <c r="C467" s="153"/>
      <c r="D467" s="153"/>
      <c r="E467" s="235"/>
      <c r="F467" s="171"/>
      <c r="G467" s="172"/>
      <c r="H467" s="172"/>
      <c r="I467" s="172"/>
      <c r="J467" s="172"/>
    </row>
    <row r="468" spans="3:10">
      <c r="C468" s="153"/>
      <c r="D468" s="153"/>
      <c r="E468" s="235"/>
      <c r="F468" s="171"/>
      <c r="G468" s="172"/>
      <c r="H468" s="172"/>
      <c r="I468" s="172"/>
      <c r="J468" s="172"/>
    </row>
    <row r="469" spans="3:10">
      <c r="C469" s="153"/>
      <c r="D469" s="153"/>
      <c r="E469" s="235"/>
      <c r="F469" s="171"/>
      <c r="G469" s="172"/>
      <c r="H469" s="172"/>
      <c r="I469" s="172"/>
      <c r="J469" s="172"/>
    </row>
    <row r="470" spans="3:10">
      <c r="C470" s="153"/>
      <c r="D470" s="153"/>
      <c r="E470" s="235"/>
      <c r="F470" s="171"/>
      <c r="G470" s="172"/>
      <c r="H470" s="172"/>
      <c r="I470" s="172"/>
      <c r="J470" s="172"/>
    </row>
    <row r="471" spans="3:10">
      <c r="C471" s="153"/>
      <c r="D471" s="153"/>
      <c r="E471" s="235"/>
      <c r="F471" s="171"/>
      <c r="G471" s="172"/>
      <c r="H471" s="172"/>
      <c r="I471" s="172"/>
      <c r="J471" s="172"/>
    </row>
    <row r="472" spans="3:10">
      <c r="C472" s="153"/>
      <c r="D472" s="153"/>
      <c r="E472" s="235"/>
      <c r="F472" s="171"/>
      <c r="G472" s="172"/>
      <c r="H472" s="172"/>
      <c r="I472" s="172"/>
      <c r="J472" s="172"/>
    </row>
    <row r="473" spans="3:10">
      <c r="C473" s="153"/>
      <c r="D473" s="153"/>
      <c r="E473" s="235"/>
      <c r="F473" s="171"/>
      <c r="G473" s="172"/>
      <c r="H473" s="172"/>
      <c r="I473" s="172"/>
      <c r="J473" s="172"/>
    </row>
    <row r="474" spans="3:10">
      <c r="C474" s="153"/>
      <c r="D474" s="153"/>
      <c r="E474" s="235"/>
      <c r="F474" s="171"/>
      <c r="G474" s="172"/>
      <c r="H474" s="172"/>
      <c r="I474" s="172"/>
      <c r="J474" s="172"/>
    </row>
    <row r="475" spans="3:10">
      <c r="C475" s="153"/>
      <c r="D475" s="153"/>
      <c r="E475" s="235"/>
      <c r="F475" s="171"/>
      <c r="G475" s="172"/>
      <c r="H475" s="172"/>
      <c r="I475" s="172"/>
      <c r="J475" s="172"/>
    </row>
    <row r="476" spans="3:10">
      <c r="C476" s="153"/>
      <c r="D476" s="153"/>
      <c r="E476" s="235"/>
      <c r="F476" s="171"/>
      <c r="G476" s="172"/>
      <c r="H476" s="172"/>
      <c r="I476" s="172"/>
      <c r="J476" s="172"/>
    </row>
    <row r="477" spans="3:10">
      <c r="C477" s="153"/>
      <c r="D477" s="153"/>
      <c r="E477" s="235"/>
      <c r="F477" s="171"/>
      <c r="G477" s="172"/>
      <c r="H477" s="172"/>
      <c r="I477" s="172"/>
      <c r="J477" s="172"/>
    </row>
    <row r="478" spans="3:10">
      <c r="C478" s="153"/>
      <c r="D478" s="153"/>
      <c r="E478" s="235"/>
      <c r="F478" s="171"/>
      <c r="G478" s="172"/>
      <c r="H478" s="172"/>
      <c r="I478" s="172"/>
      <c r="J478" s="172"/>
    </row>
    <row r="479" spans="3:10">
      <c r="C479" s="153"/>
      <c r="D479" s="153"/>
      <c r="E479" s="235"/>
      <c r="F479" s="171"/>
      <c r="G479" s="172"/>
      <c r="H479" s="172"/>
      <c r="I479" s="172"/>
      <c r="J479" s="172"/>
    </row>
    <row r="480" spans="3:10">
      <c r="C480" s="153"/>
      <c r="D480" s="153"/>
      <c r="E480" s="235"/>
      <c r="F480" s="171"/>
      <c r="G480" s="172"/>
      <c r="H480" s="172"/>
      <c r="I480" s="172"/>
      <c r="J480" s="172"/>
    </row>
    <row r="481" spans="3:10">
      <c r="C481" s="153"/>
      <c r="D481" s="153"/>
      <c r="E481" s="235"/>
      <c r="F481" s="171"/>
      <c r="G481" s="172"/>
      <c r="H481" s="172"/>
      <c r="I481" s="172"/>
      <c r="J481" s="172"/>
    </row>
    <row r="482" spans="3:10">
      <c r="C482" s="153"/>
      <c r="D482" s="153"/>
      <c r="E482" s="235"/>
      <c r="F482" s="171"/>
      <c r="G482" s="172"/>
      <c r="H482" s="172"/>
      <c r="I482" s="172"/>
      <c r="J482" s="172"/>
    </row>
    <row r="483" spans="3:10">
      <c r="C483" s="153"/>
      <c r="D483" s="153"/>
      <c r="E483" s="235"/>
      <c r="F483" s="171"/>
      <c r="G483" s="172"/>
      <c r="H483" s="172"/>
      <c r="I483" s="172"/>
      <c r="J483" s="172"/>
    </row>
    <row r="484" spans="3:10">
      <c r="C484" s="153"/>
      <c r="D484" s="153"/>
      <c r="E484" s="235"/>
      <c r="F484" s="171"/>
      <c r="G484" s="172"/>
      <c r="H484" s="172"/>
      <c r="I484" s="172"/>
      <c r="J484" s="172"/>
    </row>
    <row r="485" spans="3:10">
      <c r="C485" s="153"/>
      <c r="D485" s="153"/>
      <c r="E485" s="235"/>
      <c r="F485" s="171"/>
      <c r="G485" s="172"/>
      <c r="H485" s="172"/>
      <c r="I485" s="172"/>
      <c r="J485" s="172"/>
    </row>
    <row r="486" spans="3:10">
      <c r="C486" s="153"/>
      <c r="D486" s="153"/>
      <c r="E486" s="235"/>
      <c r="F486" s="171"/>
      <c r="G486" s="172"/>
      <c r="H486" s="172"/>
      <c r="I486" s="172"/>
      <c r="J486" s="172"/>
    </row>
    <row r="487" spans="3:10">
      <c r="C487" s="153"/>
      <c r="D487" s="153"/>
      <c r="E487" s="235"/>
      <c r="F487" s="171"/>
      <c r="G487" s="172"/>
      <c r="H487" s="172"/>
      <c r="I487" s="172"/>
      <c r="J487" s="172"/>
    </row>
    <row r="488" spans="3:10">
      <c r="C488" s="153"/>
      <c r="D488" s="153"/>
      <c r="E488" s="235"/>
      <c r="F488" s="171"/>
      <c r="G488" s="172"/>
      <c r="H488" s="172"/>
      <c r="I488" s="172"/>
      <c r="J488" s="172"/>
    </row>
    <row r="489" spans="3:10">
      <c r="C489" s="153"/>
      <c r="D489" s="153"/>
      <c r="E489" s="235"/>
      <c r="F489" s="171"/>
      <c r="G489" s="172"/>
      <c r="H489" s="172"/>
      <c r="I489" s="172"/>
      <c r="J489" s="172"/>
    </row>
    <row r="490" spans="3:10">
      <c r="C490" s="153"/>
      <c r="D490" s="153"/>
      <c r="E490" s="235"/>
      <c r="F490" s="171"/>
      <c r="G490" s="172"/>
      <c r="H490" s="172"/>
      <c r="I490" s="172"/>
      <c r="J490" s="172"/>
    </row>
    <row r="491" spans="3:10">
      <c r="C491" s="153"/>
      <c r="D491" s="153"/>
      <c r="E491" s="235"/>
      <c r="F491" s="171"/>
      <c r="G491" s="172"/>
      <c r="H491" s="172"/>
      <c r="I491" s="172"/>
      <c r="J491" s="172"/>
    </row>
    <row r="492" spans="3:10">
      <c r="C492" s="153"/>
      <c r="D492" s="153"/>
      <c r="E492" s="235"/>
      <c r="F492" s="171"/>
      <c r="G492" s="172"/>
      <c r="H492" s="172"/>
      <c r="I492" s="172"/>
      <c r="J492" s="172"/>
    </row>
    <row r="493" spans="3:10">
      <c r="C493" s="153"/>
      <c r="D493" s="153"/>
      <c r="E493" s="235"/>
      <c r="F493" s="171"/>
      <c r="G493" s="172"/>
      <c r="H493" s="172"/>
      <c r="I493" s="172"/>
      <c r="J493" s="172"/>
    </row>
    <row r="494" spans="3:10">
      <c r="C494" s="153"/>
      <c r="D494" s="153"/>
      <c r="E494" s="235"/>
      <c r="F494" s="171"/>
      <c r="G494" s="172"/>
      <c r="H494" s="172"/>
      <c r="I494" s="172"/>
      <c r="J494" s="172"/>
    </row>
    <row r="495" spans="3:10">
      <c r="C495" s="153"/>
      <c r="D495" s="153"/>
      <c r="E495" s="235"/>
      <c r="F495" s="171"/>
      <c r="G495" s="172"/>
      <c r="H495" s="172"/>
      <c r="I495" s="172"/>
      <c r="J495" s="172"/>
    </row>
    <row r="496" spans="3:10">
      <c r="C496" s="153"/>
      <c r="D496" s="153"/>
      <c r="E496" s="235"/>
      <c r="F496" s="171"/>
      <c r="G496" s="172"/>
      <c r="H496" s="172"/>
      <c r="I496" s="172"/>
      <c r="J496" s="172"/>
    </row>
    <row r="497" spans="3:10">
      <c r="C497" s="153"/>
      <c r="D497" s="153"/>
      <c r="E497" s="235"/>
      <c r="F497" s="171"/>
      <c r="G497" s="172"/>
      <c r="H497" s="172"/>
      <c r="I497" s="172"/>
      <c r="J497" s="172"/>
    </row>
    <row r="498" spans="3:10">
      <c r="C498" s="153"/>
      <c r="D498" s="153"/>
      <c r="E498" s="235"/>
      <c r="F498" s="171"/>
      <c r="G498" s="172"/>
      <c r="H498" s="172"/>
      <c r="I498" s="172"/>
      <c r="J498" s="172"/>
    </row>
    <row r="499" spans="3:10">
      <c r="C499" s="153"/>
      <c r="D499" s="153"/>
      <c r="E499" s="235"/>
      <c r="F499" s="171"/>
      <c r="G499" s="172"/>
      <c r="H499" s="172"/>
      <c r="I499" s="172"/>
      <c r="J499" s="172"/>
    </row>
    <row r="500" spans="3:10">
      <c r="C500" s="153"/>
      <c r="D500" s="153"/>
      <c r="E500" s="235"/>
      <c r="F500" s="171"/>
      <c r="G500" s="172"/>
      <c r="H500" s="172"/>
      <c r="I500" s="172"/>
      <c r="J500" s="172"/>
    </row>
    <row r="501" spans="3:10">
      <c r="C501" s="153"/>
      <c r="D501" s="153"/>
      <c r="E501" s="235"/>
      <c r="F501" s="171"/>
      <c r="G501" s="172"/>
      <c r="H501" s="172"/>
      <c r="I501" s="172"/>
      <c r="J501" s="172"/>
    </row>
    <row r="502" spans="3:10">
      <c r="C502" s="153"/>
      <c r="D502" s="153"/>
      <c r="E502" s="235"/>
      <c r="F502" s="171"/>
      <c r="G502" s="172"/>
      <c r="H502" s="172"/>
      <c r="I502" s="172"/>
      <c r="J502" s="172"/>
    </row>
    <row r="503" spans="3:10">
      <c r="C503" s="153"/>
      <c r="D503" s="153"/>
      <c r="E503" s="235"/>
      <c r="F503" s="171"/>
      <c r="G503" s="172"/>
      <c r="H503" s="172"/>
      <c r="I503" s="172"/>
      <c r="J503" s="172"/>
    </row>
    <row r="504" spans="3:10">
      <c r="C504" s="153"/>
      <c r="D504" s="153"/>
      <c r="E504" s="235"/>
      <c r="F504" s="171"/>
      <c r="G504" s="172"/>
      <c r="H504" s="172"/>
      <c r="I504" s="172"/>
      <c r="J504" s="172"/>
    </row>
    <row r="505" spans="3:10">
      <c r="C505" s="153"/>
      <c r="D505" s="153"/>
      <c r="E505" s="235"/>
      <c r="F505" s="171"/>
      <c r="G505" s="172"/>
      <c r="H505" s="172"/>
      <c r="I505" s="172"/>
      <c r="J505" s="172"/>
    </row>
    <row r="506" spans="3:10">
      <c r="C506" s="153"/>
      <c r="D506" s="153"/>
      <c r="E506" s="235"/>
      <c r="F506" s="171"/>
      <c r="G506" s="172"/>
      <c r="H506" s="172"/>
      <c r="I506" s="172"/>
      <c r="J506" s="172"/>
    </row>
    <row r="507" spans="3:10">
      <c r="C507" s="153"/>
      <c r="D507" s="153"/>
      <c r="E507" s="235"/>
      <c r="F507" s="171"/>
      <c r="G507" s="172"/>
      <c r="H507" s="172"/>
      <c r="I507" s="172"/>
      <c r="J507" s="172"/>
    </row>
    <row r="508" spans="3:10">
      <c r="C508" s="153"/>
      <c r="D508" s="153"/>
      <c r="E508" s="235"/>
      <c r="F508" s="171"/>
      <c r="G508" s="172"/>
      <c r="H508" s="172"/>
      <c r="I508" s="172"/>
      <c r="J508" s="172"/>
    </row>
    <row r="509" spans="3:10">
      <c r="C509" s="153"/>
      <c r="D509" s="153"/>
      <c r="E509" s="235"/>
      <c r="F509" s="171"/>
      <c r="G509" s="172"/>
      <c r="H509" s="172"/>
      <c r="I509" s="172"/>
      <c r="J509" s="172"/>
    </row>
    <row r="510" spans="3:10">
      <c r="C510" s="153"/>
      <c r="D510" s="153"/>
      <c r="E510" s="235"/>
      <c r="F510" s="171"/>
      <c r="G510" s="172"/>
      <c r="H510" s="172"/>
      <c r="I510" s="172"/>
      <c r="J510" s="172"/>
    </row>
    <row r="511" spans="3:10">
      <c r="C511" s="153"/>
      <c r="D511" s="153"/>
      <c r="E511" s="235"/>
      <c r="F511" s="171"/>
      <c r="G511" s="172"/>
      <c r="H511" s="172"/>
      <c r="I511" s="172"/>
      <c r="J511" s="172"/>
    </row>
    <row r="512" spans="3:10">
      <c r="C512" s="153"/>
      <c r="D512" s="153"/>
      <c r="E512" s="235"/>
      <c r="F512" s="171"/>
      <c r="G512" s="172"/>
      <c r="H512" s="172"/>
      <c r="I512" s="172"/>
      <c r="J512" s="172"/>
    </row>
    <row r="513" spans="3:10">
      <c r="C513" s="153"/>
      <c r="D513" s="153"/>
      <c r="E513" s="235"/>
      <c r="F513" s="171"/>
      <c r="G513" s="172"/>
      <c r="H513" s="172"/>
      <c r="I513" s="172"/>
      <c r="J513" s="172"/>
    </row>
    <row r="514" spans="3:10">
      <c r="C514" s="153"/>
      <c r="D514" s="153"/>
      <c r="E514" s="235"/>
      <c r="F514" s="171"/>
      <c r="G514" s="172"/>
      <c r="H514" s="172"/>
      <c r="I514" s="172"/>
      <c r="J514" s="172"/>
    </row>
    <row r="515" spans="3:10">
      <c r="C515" s="153"/>
      <c r="D515" s="153"/>
      <c r="E515" s="235"/>
      <c r="F515" s="171"/>
      <c r="G515" s="172"/>
      <c r="H515" s="172"/>
      <c r="I515" s="172"/>
      <c r="J515" s="172"/>
    </row>
    <row r="516" spans="3:10">
      <c r="C516" s="153"/>
      <c r="D516" s="153"/>
      <c r="E516" s="235"/>
      <c r="F516" s="171"/>
      <c r="G516" s="172"/>
      <c r="H516" s="172"/>
      <c r="I516" s="172"/>
      <c r="J516" s="172"/>
    </row>
    <row r="517" spans="3:10">
      <c r="C517" s="153"/>
      <c r="D517" s="153"/>
      <c r="E517" s="235"/>
      <c r="F517" s="171"/>
      <c r="G517" s="172"/>
      <c r="H517" s="172"/>
      <c r="I517" s="172"/>
      <c r="J517" s="172"/>
    </row>
    <row r="518" spans="3:10">
      <c r="C518" s="153"/>
      <c r="D518" s="153"/>
      <c r="E518" s="235"/>
      <c r="F518" s="171"/>
      <c r="G518" s="172"/>
      <c r="H518" s="172"/>
      <c r="I518" s="172"/>
      <c r="J518" s="172"/>
    </row>
    <row r="519" spans="3:10">
      <c r="C519" s="153"/>
      <c r="D519" s="153"/>
      <c r="E519" s="235"/>
      <c r="F519" s="171"/>
      <c r="G519" s="172"/>
      <c r="H519" s="172"/>
      <c r="I519" s="172"/>
      <c r="J519" s="172"/>
    </row>
    <row r="520" spans="3:10">
      <c r="C520" s="153"/>
      <c r="D520" s="153"/>
      <c r="E520" s="235"/>
      <c r="F520" s="171"/>
      <c r="G520" s="172"/>
      <c r="H520" s="172"/>
      <c r="I520" s="172"/>
      <c r="J520" s="172"/>
    </row>
    <row r="521" spans="3:10">
      <c r="C521" s="153"/>
      <c r="D521" s="153"/>
      <c r="E521" s="235"/>
      <c r="F521" s="171"/>
      <c r="G521" s="172"/>
      <c r="H521" s="172"/>
      <c r="I521" s="172"/>
      <c r="J521" s="172"/>
    </row>
    <row r="522" spans="3:10">
      <c r="C522" s="153"/>
      <c r="D522" s="153"/>
      <c r="E522" s="235"/>
      <c r="F522" s="171"/>
      <c r="G522" s="172"/>
      <c r="H522" s="172"/>
      <c r="I522" s="172"/>
      <c r="J522" s="172"/>
    </row>
    <row r="523" spans="3:10">
      <c r="C523" s="153"/>
      <c r="D523" s="153"/>
      <c r="E523" s="235"/>
      <c r="F523" s="171"/>
      <c r="G523" s="172"/>
      <c r="H523" s="172"/>
      <c r="I523" s="172"/>
      <c r="J523" s="172"/>
    </row>
    <row r="524" spans="3:10">
      <c r="C524" s="153"/>
      <c r="D524" s="153"/>
      <c r="E524" s="235"/>
      <c r="F524" s="171"/>
      <c r="G524" s="172"/>
      <c r="H524" s="172"/>
      <c r="I524" s="172"/>
      <c r="J524" s="172"/>
    </row>
    <row r="525" spans="3:10">
      <c r="C525" s="153"/>
      <c r="D525" s="153"/>
      <c r="E525" s="235"/>
      <c r="F525" s="171"/>
      <c r="G525" s="172"/>
      <c r="H525" s="172"/>
      <c r="I525" s="172"/>
      <c r="J525" s="172"/>
    </row>
    <row r="526" spans="3:10">
      <c r="C526" s="153"/>
      <c r="D526" s="153"/>
      <c r="E526" s="235"/>
      <c r="F526" s="171"/>
      <c r="G526" s="172"/>
      <c r="H526" s="172"/>
      <c r="I526" s="172"/>
      <c r="J526" s="172"/>
    </row>
    <row r="527" spans="3:10">
      <c r="C527" s="153"/>
      <c r="D527" s="153"/>
      <c r="E527" s="235"/>
      <c r="F527" s="171"/>
      <c r="G527" s="172"/>
      <c r="H527" s="172"/>
      <c r="I527" s="172"/>
      <c r="J527" s="172"/>
    </row>
    <row r="528" spans="3:10">
      <c r="C528" s="153"/>
      <c r="D528" s="153"/>
      <c r="E528" s="235"/>
      <c r="F528" s="171"/>
      <c r="G528" s="172"/>
      <c r="H528" s="172"/>
      <c r="I528" s="172"/>
      <c r="J528" s="172"/>
    </row>
    <row r="529" spans="3:10">
      <c r="C529" s="153"/>
      <c r="D529" s="153"/>
      <c r="E529" s="235"/>
      <c r="F529" s="171"/>
      <c r="G529" s="172"/>
      <c r="H529" s="172"/>
      <c r="I529" s="172"/>
      <c r="J529" s="172"/>
    </row>
    <row r="530" spans="3:10">
      <c r="C530" s="153"/>
      <c r="D530" s="153"/>
      <c r="E530" s="235"/>
      <c r="F530" s="171"/>
      <c r="G530" s="172"/>
      <c r="H530" s="172"/>
      <c r="I530" s="172"/>
      <c r="J530" s="172"/>
    </row>
    <row r="531" spans="3:10">
      <c r="C531" s="153"/>
      <c r="D531" s="153"/>
      <c r="E531" s="235"/>
      <c r="F531" s="171"/>
      <c r="G531" s="172"/>
      <c r="H531" s="172"/>
      <c r="I531" s="172"/>
      <c r="J531" s="172"/>
    </row>
    <row r="532" spans="3:10">
      <c r="C532" s="153"/>
      <c r="D532" s="153"/>
      <c r="E532" s="235"/>
      <c r="F532" s="171"/>
      <c r="G532" s="172"/>
      <c r="H532" s="172"/>
      <c r="I532" s="172"/>
      <c r="J532" s="172"/>
    </row>
    <row r="533" spans="3:10">
      <c r="C533" s="153"/>
      <c r="D533" s="153"/>
      <c r="E533" s="235"/>
      <c r="F533" s="171"/>
      <c r="G533" s="172"/>
      <c r="H533" s="172"/>
      <c r="I533" s="172"/>
      <c r="J533" s="172"/>
    </row>
    <row r="534" spans="3:10">
      <c r="C534" s="153"/>
      <c r="D534" s="153"/>
      <c r="E534" s="235"/>
      <c r="F534" s="171"/>
      <c r="G534" s="172"/>
      <c r="H534" s="172"/>
      <c r="I534" s="172"/>
      <c r="J534" s="172"/>
    </row>
    <row r="535" spans="3:10">
      <c r="C535" s="153"/>
      <c r="D535" s="153"/>
      <c r="E535" s="235"/>
      <c r="F535" s="171"/>
      <c r="G535" s="172"/>
      <c r="H535" s="172"/>
      <c r="I535" s="172"/>
      <c r="J535" s="172"/>
    </row>
    <row r="536" spans="3:10">
      <c r="C536" s="153"/>
      <c r="D536" s="153"/>
      <c r="E536" s="235"/>
      <c r="F536" s="171"/>
      <c r="G536" s="172"/>
      <c r="H536" s="172"/>
      <c r="I536" s="172"/>
      <c r="J536" s="172"/>
    </row>
    <row r="537" spans="3:10">
      <c r="C537" s="153"/>
      <c r="D537" s="153"/>
      <c r="E537" s="235"/>
      <c r="F537" s="171"/>
      <c r="G537" s="172"/>
      <c r="H537" s="172"/>
      <c r="I537" s="172"/>
      <c r="J537" s="172"/>
    </row>
    <row r="538" spans="3:10">
      <c r="C538" s="153"/>
      <c r="D538" s="153"/>
      <c r="E538" s="235"/>
      <c r="F538" s="171"/>
      <c r="G538" s="172"/>
      <c r="H538" s="172"/>
      <c r="I538" s="172"/>
      <c r="J538" s="172"/>
    </row>
    <row r="539" spans="3:10">
      <c r="C539" s="153"/>
      <c r="D539" s="153"/>
      <c r="E539" s="235"/>
      <c r="F539" s="171"/>
      <c r="G539" s="172"/>
      <c r="H539" s="172"/>
      <c r="I539" s="172"/>
      <c r="J539" s="172"/>
    </row>
    <row r="540" spans="3:10">
      <c r="C540" s="153"/>
      <c r="D540" s="153"/>
      <c r="E540" s="235"/>
      <c r="F540" s="171"/>
      <c r="G540" s="172"/>
      <c r="H540" s="172"/>
      <c r="I540" s="172"/>
      <c r="J540" s="172"/>
    </row>
    <row r="541" spans="3:10">
      <c r="C541" s="153"/>
      <c r="D541" s="153"/>
      <c r="E541" s="235"/>
      <c r="F541" s="171"/>
      <c r="G541" s="172"/>
      <c r="H541" s="172"/>
      <c r="I541" s="172"/>
      <c r="J541" s="172"/>
    </row>
    <row r="542" spans="3:10">
      <c r="C542" s="153"/>
      <c r="D542" s="153"/>
      <c r="E542" s="235"/>
      <c r="F542" s="171"/>
      <c r="G542" s="172"/>
      <c r="H542" s="172"/>
      <c r="I542" s="172"/>
      <c r="J542" s="172"/>
    </row>
    <row r="543" spans="3:10">
      <c r="C543" s="153"/>
      <c r="D543" s="153"/>
      <c r="E543" s="235"/>
      <c r="F543" s="171"/>
      <c r="G543" s="172"/>
      <c r="H543" s="172"/>
      <c r="I543" s="172"/>
      <c r="J543" s="172"/>
    </row>
    <row r="544" spans="3:10">
      <c r="C544" s="153"/>
      <c r="D544" s="153"/>
      <c r="E544" s="235"/>
      <c r="F544" s="171"/>
      <c r="G544" s="172"/>
      <c r="H544" s="172"/>
      <c r="I544" s="172"/>
      <c r="J544" s="172"/>
    </row>
    <row r="545" spans="3:10">
      <c r="C545" s="153"/>
      <c r="D545" s="153"/>
      <c r="E545" s="235"/>
      <c r="F545" s="171"/>
      <c r="G545" s="172"/>
      <c r="H545" s="172"/>
      <c r="I545" s="172"/>
      <c r="J545" s="172"/>
    </row>
    <row r="546" spans="3:10">
      <c r="C546" s="153"/>
      <c r="D546" s="153"/>
      <c r="E546" s="235"/>
      <c r="F546" s="171"/>
      <c r="G546" s="172"/>
      <c r="H546" s="172"/>
      <c r="I546" s="172"/>
      <c r="J546" s="172"/>
    </row>
    <row r="547" spans="3:10">
      <c r="C547" s="153"/>
      <c r="D547" s="153"/>
      <c r="E547" s="235"/>
      <c r="F547" s="171"/>
      <c r="G547" s="172"/>
      <c r="H547" s="172"/>
      <c r="I547" s="172"/>
      <c r="J547" s="172"/>
    </row>
    <row r="548" spans="3:10">
      <c r="C548" s="153"/>
      <c r="D548" s="153"/>
      <c r="E548" s="235"/>
      <c r="F548" s="171"/>
      <c r="G548" s="172"/>
      <c r="H548" s="172"/>
      <c r="I548" s="172"/>
      <c r="J548" s="172"/>
    </row>
    <row r="549" spans="3:10">
      <c r="C549" s="153"/>
      <c r="D549" s="153"/>
      <c r="E549" s="235"/>
      <c r="F549" s="171"/>
      <c r="G549" s="172"/>
      <c r="H549" s="172"/>
      <c r="I549" s="172"/>
      <c r="J549" s="172"/>
    </row>
    <row r="550" spans="3:10">
      <c r="C550" s="153"/>
      <c r="D550" s="153"/>
      <c r="E550" s="235"/>
      <c r="F550" s="171"/>
      <c r="G550" s="172"/>
      <c r="H550" s="172"/>
      <c r="I550" s="172"/>
      <c r="J550" s="172"/>
    </row>
    <row r="551" spans="3:10">
      <c r="C551" s="153"/>
      <c r="D551" s="153"/>
      <c r="E551" s="235"/>
      <c r="F551" s="171"/>
      <c r="G551" s="172"/>
      <c r="H551" s="172"/>
      <c r="I551" s="172"/>
      <c r="J551" s="172"/>
    </row>
    <row r="552" spans="3:10">
      <c r="C552" s="153"/>
      <c r="D552" s="153"/>
      <c r="E552" s="235"/>
      <c r="F552" s="171"/>
      <c r="G552" s="172"/>
      <c r="H552" s="172"/>
      <c r="I552" s="172"/>
      <c r="J552" s="172"/>
    </row>
    <row r="553" spans="3:10">
      <c r="C553" s="153"/>
      <c r="D553" s="153"/>
      <c r="E553" s="235"/>
      <c r="F553" s="171"/>
      <c r="G553" s="172"/>
      <c r="H553" s="172"/>
      <c r="I553" s="172"/>
      <c r="J553" s="172"/>
    </row>
    <row r="554" spans="3:10">
      <c r="C554" s="153"/>
      <c r="D554" s="153"/>
      <c r="E554" s="235"/>
      <c r="F554" s="171"/>
      <c r="G554" s="172"/>
      <c r="H554" s="172"/>
      <c r="I554" s="172"/>
      <c r="J554" s="172"/>
    </row>
    <row r="555" spans="3:10">
      <c r="C555" s="153"/>
      <c r="D555" s="153"/>
      <c r="E555" s="235"/>
      <c r="F555" s="171"/>
      <c r="G555" s="172"/>
      <c r="H555" s="172"/>
      <c r="I555" s="172"/>
      <c r="J555" s="172"/>
    </row>
    <row r="556" spans="3:10">
      <c r="C556" s="153"/>
      <c r="D556" s="153"/>
      <c r="E556" s="235"/>
      <c r="F556" s="171"/>
      <c r="G556" s="172"/>
      <c r="H556" s="172"/>
      <c r="I556" s="172"/>
      <c r="J556" s="172"/>
    </row>
    <row r="557" spans="3:10">
      <c r="C557" s="153"/>
      <c r="D557" s="153"/>
      <c r="E557" s="235"/>
      <c r="F557" s="171"/>
      <c r="G557" s="172"/>
      <c r="H557" s="172"/>
      <c r="I557" s="172"/>
      <c r="J557" s="172"/>
    </row>
    <row r="558" spans="3:10">
      <c r="C558" s="153"/>
      <c r="D558" s="153"/>
      <c r="E558" s="235"/>
      <c r="F558" s="171"/>
      <c r="G558" s="172"/>
      <c r="H558" s="172"/>
      <c r="I558" s="172"/>
      <c r="J558" s="172"/>
    </row>
    <row r="559" spans="3:10">
      <c r="C559" s="153"/>
      <c r="D559" s="153"/>
      <c r="E559" s="235"/>
      <c r="F559" s="171"/>
      <c r="G559" s="172"/>
      <c r="H559" s="172"/>
      <c r="I559" s="172"/>
      <c r="J559" s="172"/>
    </row>
    <row r="560" spans="3:10">
      <c r="C560" s="153"/>
      <c r="D560" s="153"/>
      <c r="E560" s="235"/>
      <c r="F560" s="171"/>
      <c r="G560" s="172"/>
      <c r="H560" s="172"/>
      <c r="I560" s="172"/>
      <c r="J560" s="172"/>
    </row>
    <row r="561" spans="3:10">
      <c r="C561" s="153"/>
      <c r="D561" s="153"/>
      <c r="E561" s="235"/>
      <c r="F561" s="171"/>
      <c r="G561" s="172"/>
      <c r="H561" s="172"/>
      <c r="I561" s="172"/>
      <c r="J561" s="172"/>
    </row>
    <row r="562" spans="3:10">
      <c r="C562" s="153"/>
      <c r="D562" s="153"/>
      <c r="E562" s="235"/>
      <c r="F562" s="171"/>
      <c r="G562" s="172"/>
      <c r="H562" s="172"/>
      <c r="I562" s="172"/>
      <c r="J562" s="172"/>
    </row>
    <row r="563" spans="3:10">
      <c r="C563" s="153"/>
      <c r="D563" s="153"/>
      <c r="E563" s="235"/>
      <c r="F563" s="171"/>
      <c r="G563" s="172"/>
      <c r="H563" s="172"/>
      <c r="I563" s="172"/>
      <c r="J563" s="172"/>
    </row>
    <row r="564" spans="3:10">
      <c r="C564" s="153"/>
      <c r="D564" s="153"/>
      <c r="E564" s="235"/>
      <c r="F564" s="171"/>
      <c r="G564" s="172"/>
      <c r="H564" s="172"/>
      <c r="I564" s="172"/>
      <c r="J564" s="172"/>
    </row>
    <row r="565" spans="3:10">
      <c r="C565" s="153"/>
      <c r="D565" s="153"/>
      <c r="E565" s="235"/>
      <c r="F565" s="171"/>
      <c r="G565" s="172"/>
      <c r="H565" s="172"/>
      <c r="I565" s="172"/>
      <c r="J565" s="172"/>
    </row>
    <row r="566" spans="3:10">
      <c r="C566" s="153"/>
      <c r="D566" s="153"/>
      <c r="E566" s="235"/>
      <c r="F566" s="171"/>
      <c r="G566" s="172"/>
      <c r="H566" s="172"/>
      <c r="I566" s="172"/>
      <c r="J566" s="172"/>
    </row>
    <row r="567" spans="3:10">
      <c r="C567" s="153"/>
      <c r="D567" s="153"/>
      <c r="E567" s="235"/>
      <c r="F567" s="171"/>
      <c r="G567" s="172"/>
      <c r="H567" s="172"/>
      <c r="I567" s="172"/>
      <c r="J567" s="172"/>
    </row>
    <row r="568" spans="3:10">
      <c r="C568" s="153"/>
      <c r="D568" s="153"/>
      <c r="E568" s="235"/>
      <c r="F568" s="171"/>
      <c r="G568" s="172"/>
      <c r="H568" s="172"/>
      <c r="I568" s="172"/>
      <c r="J568" s="172"/>
    </row>
    <row r="569" spans="3:10">
      <c r="C569" s="153"/>
      <c r="D569" s="153"/>
      <c r="E569" s="235"/>
      <c r="F569" s="171"/>
      <c r="G569" s="172"/>
      <c r="H569" s="172"/>
      <c r="I569" s="172"/>
      <c r="J569" s="172"/>
    </row>
    <row r="570" spans="3:10">
      <c r="C570" s="153"/>
      <c r="D570" s="153"/>
      <c r="E570" s="235"/>
      <c r="F570" s="171"/>
      <c r="G570" s="172"/>
      <c r="H570" s="172"/>
      <c r="I570" s="172"/>
      <c r="J570" s="172"/>
    </row>
    <row r="571" spans="3:10">
      <c r="C571" s="153"/>
      <c r="D571" s="153"/>
      <c r="E571" s="235"/>
      <c r="F571" s="171"/>
      <c r="G571" s="172"/>
      <c r="H571" s="172"/>
      <c r="I571" s="172"/>
      <c r="J571" s="172"/>
    </row>
    <row r="572" spans="3:10">
      <c r="C572" s="153"/>
      <c r="D572" s="153"/>
      <c r="E572" s="235"/>
      <c r="F572" s="171"/>
      <c r="G572" s="172"/>
      <c r="H572" s="172"/>
      <c r="I572" s="172"/>
      <c r="J572" s="172"/>
    </row>
    <row r="573" spans="3:10">
      <c r="C573" s="153"/>
      <c r="D573" s="153"/>
      <c r="E573" s="235"/>
      <c r="F573" s="173"/>
      <c r="G573" s="174"/>
      <c r="H573" s="174"/>
      <c r="I573" s="174"/>
      <c r="J573" s="174"/>
    </row>
    <row r="574" spans="3:10">
      <c r="C574" s="153"/>
      <c r="D574" s="153"/>
      <c r="E574" s="235"/>
      <c r="F574" s="173"/>
      <c r="G574" s="174"/>
      <c r="H574" s="174"/>
      <c r="I574" s="174"/>
      <c r="J574" s="174"/>
    </row>
    <row r="575" spans="3:10">
      <c r="C575" s="153"/>
      <c r="D575" s="153"/>
      <c r="E575" s="235"/>
      <c r="F575" s="173"/>
      <c r="G575" s="174"/>
      <c r="H575" s="174"/>
      <c r="I575" s="174"/>
      <c r="J575" s="174"/>
    </row>
    <row r="576" spans="3:10">
      <c r="C576" s="153"/>
      <c r="D576" s="153"/>
      <c r="E576" s="235"/>
      <c r="F576" s="173"/>
      <c r="G576" s="174"/>
      <c r="H576" s="174"/>
      <c r="I576" s="174"/>
      <c r="J576" s="174"/>
    </row>
    <row r="577" spans="3:10">
      <c r="C577" s="153"/>
      <c r="D577" s="153"/>
      <c r="F577" s="173"/>
      <c r="G577" s="174"/>
      <c r="H577" s="174"/>
      <c r="I577" s="174"/>
      <c r="J577" s="174"/>
    </row>
    <row r="578" spans="3:10">
      <c r="C578" s="153"/>
      <c r="D578" s="153"/>
      <c r="F578" s="173"/>
      <c r="G578" s="174"/>
      <c r="H578" s="174"/>
      <c r="I578" s="174"/>
      <c r="J578" s="174"/>
    </row>
    <row r="579" spans="3:10">
      <c r="C579" s="153"/>
      <c r="D579" s="153"/>
    </row>
    <row r="580" spans="3:10">
      <c r="C580" s="153"/>
      <c r="D580" s="153"/>
    </row>
  </sheetData>
  <conditionalFormatting sqref="F3:J3 E4:J1048576 E2:J2">
    <cfRule type="cellIs" dxfId="70" priority="37" operator="between">
      <formula>"a"</formula>
      <formula>"zz"</formula>
    </cfRule>
  </conditionalFormatting>
  <conditionalFormatting sqref="A3:D1048576">
    <cfRule type="cellIs" dxfId="69" priority="35" operator="equal">
      <formula>0</formula>
    </cfRule>
  </conditionalFormatting>
  <conditionalFormatting sqref="F4:J1048576 A3 A4:D1048576">
    <cfRule type="cellIs" dxfId="68" priority="39" operator="lessThan">
      <formula>0</formula>
    </cfRule>
  </conditionalFormatting>
  <conditionalFormatting sqref="F4:J1048576">
    <cfRule type="cellIs" dxfId="67" priority="34" operator="greaterThan">
      <formula>0</formula>
    </cfRule>
  </conditionalFormatting>
  <conditionalFormatting sqref="C4:C1048576 D4:D18">
    <cfRule type="cellIs" dxfId="66" priority="32" operator="greaterThan">
      <formula>0</formula>
    </cfRule>
  </conditionalFormatting>
  <conditionalFormatting sqref="B3:D3">
    <cfRule type="cellIs" dxfId="65" priority="27" operator="equal">
      <formula>0</formula>
    </cfRule>
  </conditionalFormatting>
  <conditionalFormatting sqref="B3:D3">
    <cfRule type="cellIs" dxfId="64" priority="28" operator="lessThan">
      <formula>0</formula>
    </cfRule>
  </conditionalFormatting>
  <conditionalFormatting sqref="A1:B1 B2 D2">
    <cfRule type="containsText" dxfId="63" priority="17" operator="containsText" text="ITC">
      <formula>NOT(ISERROR(SEARCH("ITC",A1)))</formula>
    </cfRule>
    <cfRule type="containsText" dxfId="62" priority="18" operator="containsText" text="ITB">
      <formula>NOT(ISERROR(SEARCH("ITB",A1)))</formula>
    </cfRule>
    <cfRule type="containsText" dxfId="61" priority="19" operator="containsText" text="ITA">
      <formula>NOT(ISERROR(SEARCH("ITA",A1)))</formula>
    </cfRule>
  </conditionalFormatting>
  <conditionalFormatting sqref="A2">
    <cfRule type="containsText" dxfId="60" priority="12" operator="containsText" text="ITC">
      <formula>NOT(ISERROR(SEARCH("ITC",A2)))</formula>
    </cfRule>
    <cfRule type="containsText" dxfId="59" priority="13" operator="containsText" text="ITB">
      <formula>NOT(ISERROR(SEARCH("ITB",A2)))</formula>
    </cfRule>
    <cfRule type="containsText" dxfId="58" priority="14" operator="containsText" text="ITA">
      <formula>NOT(ISERROR(SEARCH("ITA",A2)))</formula>
    </cfRule>
  </conditionalFormatting>
  <conditionalFormatting sqref="D1">
    <cfRule type="containsText" dxfId="57" priority="9" operator="containsText" text="ITC">
      <formula>NOT(ISERROR(SEARCH("ITC",D1)))</formula>
    </cfRule>
    <cfRule type="containsText" dxfId="56" priority="10" operator="containsText" text="ITB">
      <formula>NOT(ISERROR(SEARCH("ITB",D1)))</formula>
    </cfRule>
    <cfRule type="containsText" dxfId="55" priority="11" operator="containsText" text="ITA">
      <formula>NOT(ISERROR(SEARCH("ITA",D1)))</formula>
    </cfRule>
  </conditionalFormatting>
  <conditionalFormatting sqref="D4:D18">
    <cfRule type="top10" dxfId="54" priority="4" percent="1" rank="10"/>
  </conditionalFormatting>
  <conditionalFormatting sqref="C4:C18">
    <cfRule type="top10" dxfId="53" priority="3" percent="1" rank="10"/>
  </conditionalFormatting>
  <conditionalFormatting sqref="M2">
    <cfRule type="top10" dxfId="52" priority="2" percent="1" rank="10"/>
  </conditionalFormatting>
  <conditionalFormatting sqref="C2">
    <cfRule type="cellIs" dxfId="51" priority="1" operator="between">
      <formula>"a"</formula>
      <formula>"zz"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P580"/>
  <sheetViews>
    <sheetView workbookViewId="0"/>
  </sheetViews>
  <sheetFormatPr defaultColWidth="8.5703125" defaultRowHeight="15"/>
  <cols>
    <col min="1" max="2" width="8.5703125" style="70"/>
    <col min="3" max="4" width="8.85546875" style="68" customWidth="1"/>
    <col min="5" max="5" width="18.28515625" style="13" bestFit="1" customWidth="1"/>
    <col min="6" max="6" width="13" style="67" customWidth="1"/>
    <col min="7" max="10" width="13" style="64" customWidth="1"/>
    <col min="11" max="11" width="9.7109375" style="64" customWidth="1"/>
    <col min="12" max="13" width="8.5703125" style="63"/>
    <col min="14" max="21" width="8.5703125" style="65"/>
    <col min="22" max="42" width="8.5703125" style="13"/>
  </cols>
  <sheetData>
    <row r="1" spans="1:42">
      <c r="A1" s="65"/>
      <c r="B1" s="65"/>
      <c r="C1" s="65" t="s">
        <v>112</v>
      </c>
      <c r="D1" s="65"/>
      <c r="E1" s="51" t="s">
        <v>85</v>
      </c>
      <c r="F1" s="159" t="s">
        <v>40</v>
      </c>
      <c r="G1" s="159" t="s">
        <v>39</v>
      </c>
      <c r="H1" s="159" t="s">
        <v>38</v>
      </c>
      <c r="I1" s="159" t="s">
        <v>41</v>
      </c>
      <c r="J1" s="159" t="s">
        <v>37</v>
      </c>
      <c r="L1" s="73" t="s">
        <v>103</v>
      </c>
      <c r="M1" s="72"/>
    </row>
    <row r="2" spans="1:42">
      <c r="A2" s="65"/>
      <c r="B2" s="65"/>
      <c r="C2" s="161"/>
      <c r="D2" s="65"/>
      <c r="E2" s="163"/>
      <c r="F2" s="162"/>
      <c r="G2" s="162"/>
      <c r="H2" s="162"/>
      <c r="I2" s="162"/>
      <c r="J2" s="162"/>
      <c r="K2" s="7"/>
      <c r="L2" s="72" t="s">
        <v>241</v>
      </c>
    </row>
    <row r="3" spans="1:42" s="60" customFormat="1" ht="15.75" customHeight="1">
      <c r="A3" s="159" t="s">
        <v>44</v>
      </c>
      <c r="B3" s="159" t="s">
        <v>42</v>
      </c>
      <c r="C3" s="159" t="s">
        <v>113</v>
      </c>
      <c r="D3" s="159" t="s">
        <v>109</v>
      </c>
      <c r="E3" s="160" t="s">
        <v>23</v>
      </c>
      <c r="F3" s="205">
        <f ca="1">TODAY()-35</f>
        <v>44106</v>
      </c>
      <c r="G3" s="205">
        <f ca="1">TODAY()-28</f>
        <v>44113</v>
      </c>
      <c r="H3" s="205">
        <f ca="1">TODAY()-21</f>
        <v>44120</v>
      </c>
      <c r="I3" s="205">
        <f ca="1">TODAY()-14</f>
        <v>44127</v>
      </c>
      <c r="J3" s="205">
        <f ca="1">TODAY()-7</f>
        <v>44134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</row>
    <row r="4" spans="1:42">
      <c r="A4" s="161"/>
      <c r="B4" s="161"/>
      <c r="C4" s="237"/>
      <c r="D4" s="237"/>
      <c r="E4" s="61" t="s">
        <v>25</v>
      </c>
      <c r="F4" s="62">
        <v>25</v>
      </c>
      <c r="G4" s="64">
        <v>-35</v>
      </c>
      <c r="H4" s="64">
        <v>77</v>
      </c>
      <c r="I4" s="64">
        <v>15</v>
      </c>
      <c r="J4" s="64">
        <v>-52</v>
      </c>
    </row>
    <row r="5" spans="1:42">
      <c r="A5" s="161"/>
      <c r="B5" s="161"/>
      <c r="C5" s="237"/>
      <c r="D5" s="237"/>
      <c r="E5" s="61" t="s">
        <v>28</v>
      </c>
      <c r="F5" s="62">
        <v>89</v>
      </c>
      <c r="G5" s="64">
        <v>-72</v>
      </c>
      <c r="H5" s="64">
        <v>45</v>
      </c>
      <c r="I5" s="64">
        <v>14</v>
      </c>
      <c r="J5" s="64">
        <v>200</v>
      </c>
    </row>
    <row r="6" spans="1:42">
      <c r="A6" s="161"/>
      <c r="B6" s="161"/>
      <c r="C6" s="237"/>
      <c r="D6" s="237"/>
      <c r="E6" s="61" t="s">
        <v>110</v>
      </c>
      <c r="F6" s="62">
        <v>3</v>
      </c>
      <c r="G6" s="64">
        <v>-2</v>
      </c>
      <c r="H6" s="64">
        <v>98</v>
      </c>
      <c r="I6" s="64">
        <v>46</v>
      </c>
      <c r="J6" s="64">
        <v>250</v>
      </c>
    </row>
    <row r="7" spans="1:42">
      <c r="A7" s="161"/>
      <c r="B7" s="161"/>
      <c r="C7" s="237"/>
      <c r="D7" s="237"/>
      <c r="E7" s="61" t="s">
        <v>27</v>
      </c>
      <c r="F7" s="62">
        <v>75</v>
      </c>
      <c r="G7" s="64">
        <v>-25</v>
      </c>
      <c r="H7" s="64">
        <v>73</v>
      </c>
      <c r="I7" s="64">
        <v>65</v>
      </c>
      <c r="J7" s="64">
        <v>4</v>
      </c>
    </row>
    <row r="8" spans="1:42">
      <c r="A8" s="161"/>
      <c r="B8" s="161"/>
      <c r="C8" s="237"/>
      <c r="D8" s="237"/>
      <c r="E8" s="61" t="s">
        <v>29</v>
      </c>
      <c r="F8" s="62">
        <v>-14</v>
      </c>
      <c r="G8" s="64">
        <v>-18</v>
      </c>
      <c r="H8" s="64">
        <v>-8</v>
      </c>
      <c r="I8" s="64">
        <v>-5</v>
      </c>
      <c r="J8" s="64">
        <v>-23</v>
      </c>
      <c r="M8" s="72"/>
    </row>
    <row r="9" spans="1:42">
      <c r="A9" s="161"/>
      <c r="B9" s="161"/>
      <c r="C9" s="237"/>
      <c r="D9" s="237"/>
      <c r="E9" s="61" t="s">
        <v>33</v>
      </c>
      <c r="F9" s="62">
        <v>26</v>
      </c>
      <c r="G9" s="64">
        <v>3</v>
      </c>
      <c r="H9" s="64">
        <v>88</v>
      </c>
      <c r="I9" s="64">
        <v>-99</v>
      </c>
      <c r="J9" s="64">
        <v>8</v>
      </c>
    </row>
    <row r="10" spans="1:42">
      <c r="A10" s="161"/>
      <c r="B10" s="161"/>
      <c r="C10" s="237"/>
      <c r="D10" s="237"/>
      <c r="E10" s="61" t="s">
        <v>35</v>
      </c>
      <c r="F10" s="62">
        <v>45</v>
      </c>
      <c r="G10" s="64">
        <v>6</v>
      </c>
      <c r="H10" s="64">
        <v>35</v>
      </c>
      <c r="I10" s="64">
        <v>58</v>
      </c>
      <c r="J10" s="64">
        <v>10</v>
      </c>
    </row>
    <row r="11" spans="1:42">
      <c r="A11" s="161"/>
      <c r="B11" s="161"/>
      <c r="C11" s="237"/>
      <c r="D11" s="237"/>
      <c r="E11" s="61" t="s">
        <v>43</v>
      </c>
      <c r="F11" s="62">
        <v>22</v>
      </c>
      <c r="G11" s="64">
        <v>9</v>
      </c>
      <c r="H11" s="64">
        <v>71</v>
      </c>
      <c r="I11" s="64">
        <v>34</v>
      </c>
      <c r="J11" s="64">
        <v>12</v>
      </c>
      <c r="M11" s="7"/>
    </row>
    <row r="12" spans="1:42">
      <c r="A12" s="161"/>
      <c r="B12" s="161"/>
      <c r="C12" s="237"/>
      <c r="D12" s="237"/>
      <c r="E12" s="61" t="s">
        <v>32</v>
      </c>
      <c r="F12" s="62">
        <v>12</v>
      </c>
      <c r="G12" s="64">
        <v>120</v>
      </c>
      <c r="H12" s="64">
        <v>12</v>
      </c>
      <c r="I12" s="64">
        <v>7</v>
      </c>
      <c r="J12" s="64">
        <v>14</v>
      </c>
    </row>
    <row r="13" spans="1:42">
      <c r="A13" s="161"/>
      <c r="B13" s="161"/>
      <c r="C13" s="237"/>
      <c r="D13" s="237"/>
      <c r="E13" s="61" t="s">
        <v>24</v>
      </c>
      <c r="F13" s="62">
        <v>23</v>
      </c>
      <c r="G13" s="64">
        <v>15</v>
      </c>
      <c r="H13" s="64">
        <v>12</v>
      </c>
      <c r="I13" s="64">
        <v>44</v>
      </c>
      <c r="J13" s="64">
        <v>16</v>
      </c>
    </row>
    <row r="14" spans="1:42">
      <c r="A14" s="161"/>
      <c r="B14" s="161"/>
      <c r="C14" s="237"/>
      <c r="D14" s="237"/>
      <c r="E14" s="61" t="s">
        <v>34</v>
      </c>
      <c r="F14" s="62">
        <v>36</v>
      </c>
      <c r="G14" s="64">
        <v>18</v>
      </c>
      <c r="H14" s="64">
        <v>28</v>
      </c>
      <c r="I14" s="64">
        <v>77</v>
      </c>
      <c r="J14" s="64">
        <v>18</v>
      </c>
    </row>
    <row r="15" spans="1:42">
      <c r="A15" s="161"/>
      <c r="B15" s="161"/>
      <c r="C15" s="237"/>
      <c r="D15" s="237"/>
      <c r="E15" s="61" t="s">
        <v>36</v>
      </c>
      <c r="F15" s="62">
        <v>58</v>
      </c>
      <c r="G15" s="64">
        <v>21</v>
      </c>
      <c r="H15" s="64">
        <v>82</v>
      </c>
      <c r="I15" s="64">
        <v>67</v>
      </c>
      <c r="J15" s="64">
        <v>20</v>
      </c>
    </row>
    <row r="16" spans="1:42">
      <c r="A16" s="161"/>
      <c r="B16" s="161"/>
      <c r="C16" s="237"/>
      <c r="D16" s="237"/>
      <c r="E16" s="61" t="s">
        <v>31</v>
      </c>
      <c r="F16" s="62">
        <v>87</v>
      </c>
      <c r="G16" s="64">
        <v>24</v>
      </c>
      <c r="H16" s="64">
        <v>43</v>
      </c>
      <c r="I16" s="64">
        <v>7</v>
      </c>
      <c r="J16" s="64">
        <v>22</v>
      </c>
    </row>
    <row r="17" spans="1:10">
      <c r="A17" s="161"/>
      <c r="B17" s="161"/>
      <c r="C17" s="237"/>
      <c r="D17" s="237"/>
      <c r="E17" s="61" t="s">
        <v>30</v>
      </c>
      <c r="F17" s="62">
        <v>52</v>
      </c>
      <c r="G17" s="64">
        <v>27</v>
      </c>
      <c r="H17" s="64">
        <v>8</v>
      </c>
      <c r="I17" s="64">
        <v>66</v>
      </c>
      <c r="J17" s="64">
        <v>24</v>
      </c>
    </row>
    <row r="18" spans="1:10">
      <c r="A18" s="161"/>
      <c r="B18" s="161"/>
      <c r="C18" s="237"/>
      <c r="D18" s="237"/>
      <c r="E18" s="61" t="s">
        <v>26</v>
      </c>
      <c r="F18" s="62">
        <v>55</v>
      </c>
      <c r="G18" s="64">
        <v>30</v>
      </c>
      <c r="H18" s="64">
        <v>4</v>
      </c>
      <c r="I18" s="64">
        <v>-9</v>
      </c>
      <c r="J18" s="64">
        <v>26</v>
      </c>
    </row>
    <row r="19" spans="1:10">
      <c r="A19" s="65"/>
      <c r="B19" s="65"/>
      <c r="C19" s="65"/>
      <c r="D19" s="65"/>
    </row>
    <row r="20" spans="1:10">
      <c r="A20" s="65"/>
      <c r="B20" s="65"/>
      <c r="C20" s="65"/>
      <c r="D20" s="65"/>
    </row>
    <row r="21" spans="1:10">
      <c r="A21" s="65"/>
      <c r="B21" s="65"/>
      <c r="C21" s="65"/>
      <c r="D21" s="65"/>
    </row>
    <row r="22" spans="1:10">
      <c r="A22" s="65"/>
      <c r="B22" s="65"/>
      <c r="C22" s="65"/>
      <c r="D22" s="65"/>
    </row>
    <row r="23" spans="1:10">
      <c r="A23" s="65"/>
      <c r="B23" s="65"/>
      <c r="C23" s="65"/>
      <c r="D23" s="65"/>
    </row>
    <row r="24" spans="1:10">
      <c r="A24" s="65"/>
      <c r="B24" s="65"/>
      <c r="C24" s="65"/>
      <c r="D24" s="65"/>
    </row>
    <row r="25" spans="1:10">
      <c r="A25" s="65"/>
      <c r="B25" s="65"/>
      <c r="C25" s="65"/>
      <c r="D25" s="65"/>
    </row>
    <row r="26" spans="1:10">
      <c r="A26" s="65"/>
      <c r="B26" s="65"/>
      <c r="C26" s="65"/>
      <c r="D26" s="65"/>
    </row>
    <row r="27" spans="1:10">
      <c r="A27" s="65"/>
      <c r="B27" s="65"/>
      <c r="C27" s="65"/>
      <c r="D27" s="65"/>
    </row>
    <row r="28" spans="1:10">
      <c r="A28" s="65"/>
      <c r="B28" s="65"/>
      <c r="C28" s="65"/>
      <c r="D28" s="65"/>
    </row>
    <row r="29" spans="1:10">
      <c r="A29" s="65"/>
      <c r="B29" s="65"/>
      <c r="C29" s="65"/>
      <c r="D29" s="65"/>
    </row>
    <row r="30" spans="1:10">
      <c r="A30" s="65"/>
      <c r="B30" s="65"/>
      <c r="C30" s="65"/>
      <c r="D30" s="65"/>
    </row>
    <row r="31" spans="1:10">
      <c r="A31" s="65"/>
      <c r="B31" s="65"/>
      <c r="C31" s="65"/>
      <c r="D31" s="65"/>
    </row>
    <row r="32" spans="1:10">
      <c r="A32" s="65"/>
      <c r="B32" s="65"/>
      <c r="C32" s="65"/>
      <c r="D32" s="65"/>
    </row>
    <row r="33" spans="1:4">
      <c r="A33" s="65"/>
      <c r="B33" s="65"/>
      <c r="C33" s="65"/>
      <c r="D33" s="65"/>
    </row>
    <row r="34" spans="1:4">
      <c r="A34" s="65"/>
      <c r="B34" s="65"/>
      <c r="C34" s="238"/>
      <c r="D34" s="238"/>
    </row>
    <row r="35" spans="1:4">
      <c r="A35" s="65"/>
      <c r="B35" s="65"/>
      <c r="C35" s="238"/>
      <c r="D35" s="238"/>
    </row>
    <row r="36" spans="1:4">
      <c r="A36" s="65"/>
      <c r="B36" s="65"/>
      <c r="C36" s="238"/>
      <c r="D36" s="238"/>
    </row>
    <row r="37" spans="1:4">
      <c r="A37" s="65"/>
      <c r="B37" s="65"/>
      <c r="C37" s="238"/>
      <c r="D37" s="238"/>
    </row>
    <row r="38" spans="1:4">
      <c r="A38" s="65"/>
      <c r="B38" s="65"/>
      <c r="C38" s="238"/>
      <c r="D38" s="238"/>
    </row>
    <row r="39" spans="1:4">
      <c r="A39" s="65"/>
      <c r="B39" s="65"/>
      <c r="C39" s="238"/>
      <c r="D39" s="238"/>
    </row>
    <row r="40" spans="1:4">
      <c r="A40" s="65"/>
      <c r="B40" s="65"/>
      <c r="C40" s="238"/>
      <c r="D40" s="238"/>
    </row>
    <row r="41" spans="1:4">
      <c r="A41" s="65"/>
      <c r="B41" s="65"/>
      <c r="C41" s="238"/>
      <c r="D41" s="238"/>
    </row>
    <row r="42" spans="1:4">
      <c r="A42" s="65"/>
      <c r="B42" s="65"/>
      <c r="C42" s="238"/>
      <c r="D42" s="238"/>
    </row>
    <row r="43" spans="1:4">
      <c r="A43" s="65"/>
      <c r="B43" s="65"/>
      <c r="C43" s="238"/>
      <c r="D43" s="238"/>
    </row>
    <row r="44" spans="1:4">
      <c r="A44" s="65"/>
      <c r="B44" s="65"/>
      <c r="C44" s="238"/>
      <c r="D44" s="238"/>
    </row>
    <row r="45" spans="1:4">
      <c r="A45" s="65"/>
      <c r="B45" s="65"/>
      <c r="C45" s="238"/>
      <c r="D45" s="238"/>
    </row>
    <row r="46" spans="1:4">
      <c r="A46" s="65"/>
      <c r="B46" s="65"/>
      <c r="C46" s="238"/>
      <c r="D46" s="238"/>
    </row>
    <row r="47" spans="1:4">
      <c r="A47" s="65"/>
      <c r="B47" s="65"/>
      <c r="C47" s="238"/>
      <c r="D47" s="238"/>
    </row>
    <row r="48" spans="1:4">
      <c r="A48" s="65"/>
      <c r="B48" s="65"/>
      <c r="C48" s="238"/>
      <c r="D48" s="238"/>
    </row>
    <row r="49" spans="1:4">
      <c r="A49" s="65"/>
      <c r="B49" s="65"/>
      <c r="C49" s="238"/>
      <c r="D49" s="238"/>
    </row>
    <row r="50" spans="1:4">
      <c r="A50" s="65"/>
      <c r="B50" s="65"/>
      <c r="C50" s="238"/>
      <c r="D50" s="238"/>
    </row>
    <row r="51" spans="1:4">
      <c r="A51" s="65"/>
      <c r="B51" s="65"/>
      <c r="C51" s="238"/>
      <c r="D51" s="238"/>
    </row>
    <row r="52" spans="1:4">
      <c r="A52" s="65"/>
      <c r="B52" s="65"/>
      <c r="C52" s="238"/>
      <c r="D52" s="238"/>
    </row>
    <row r="53" spans="1:4">
      <c r="A53" s="65"/>
      <c r="B53" s="65"/>
      <c r="C53" s="238"/>
      <c r="D53" s="238"/>
    </row>
    <row r="54" spans="1:4">
      <c r="A54" s="65"/>
      <c r="B54" s="65"/>
      <c r="C54" s="65"/>
      <c r="D54" s="65"/>
    </row>
    <row r="55" spans="1:4">
      <c r="A55" s="65"/>
      <c r="B55" s="65"/>
      <c r="C55" s="65"/>
      <c r="D55" s="65"/>
    </row>
    <row r="56" spans="1:4">
      <c r="A56" s="65"/>
      <c r="B56" s="65"/>
      <c r="C56" s="65"/>
      <c r="D56" s="65"/>
    </row>
    <row r="57" spans="1:4">
      <c r="A57" s="65"/>
      <c r="B57" s="65"/>
      <c r="C57" s="65"/>
      <c r="D57" s="65"/>
    </row>
    <row r="58" spans="1:4">
      <c r="A58" s="65"/>
      <c r="B58" s="65"/>
      <c r="C58" s="65"/>
      <c r="D58" s="65"/>
    </row>
    <row r="59" spans="1:4">
      <c r="A59" s="65"/>
      <c r="B59" s="65"/>
      <c r="C59" s="65"/>
      <c r="D59" s="65"/>
    </row>
    <row r="60" spans="1:4">
      <c r="A60" s="65"/>
      <c r="B60" s="65"/>
      <c r="C60" s="65"/>
      <c r="D60" s="65"/>
    </row>
    <row r="61" spans="1:4">
      <c r="A61" s="65"/>
      <c r="B61" s="65"/>
      <c r="C61" s="65"/>
      <c r="D61" s="65"/>
    </row>
    <row r="62" spans="1:4">
      <c r="A62" s="65"/>
      <c r="B62" s="65"/>
      <c r="C62" s="65"/>
      <c r="D62" s="65"/>
    </row>
    <row r="63" spans="1:4">
      <c r="A63" s="65"/>
      <c r="B63" s="65"/>
      <c r="C63" s="65"/>
      <c r="D63" s="65"/>
    </row>
    <row r="64" spans="1:4">
      <c r="A64" s="65"/>
      <c r="B64" s="65"/>
      <c r="C64" s="65"/>
      <c r="D64" s="65"/>
    </row>
    <row r="65" spans="1:4">
      <c r="A65" s="65"/>
      <c r="B65" s="65"/>
      <c r="C65" s="65"/>
      <c r="D65" s="65"/>
    </row>
    <row r="66" spans="1:4">
      <c r="A66" s="65"/>
      <c r="B66" s="65"/>
      <c r="C66" s="65"/>
      <c r="D66" s="65"/>
    </row>
    <row r="67" spans="1:4">
      <c r="A67" s="65"/>
      <c r="B67" s="65"/>
      <c r="C67" s="65"/>
      <c r="D67" s="65"/>
    </row>
    <row r="68" spans="1:4">
      <c r="A68" s="65"/>
      <c r="B68" s="65"/>
      <c r="C68" s="65"/>
      <c r="D68" s="65"/>
    </row>
    <row r="69" spans="1:4">
      <c r="A69" s="65"/>
      <c r="B69" s="65"/>
      <c r="C69" s="65"/>
      <c r="D69" s="65"/>
    </row>
    <row r="70" spans="1:4">
      <c r="A70" s="65"/>
      <c r="B70" s="65"/>
      <c r="C70" s="65"/>
      <c r="D70" s="65"/>
    </row>
    <row r="71" spans="1:4">
      <c r="A71" s="65"/>
      <c r="B71" s="65"/>
      <c r="C71" s="65"/>
      <c r="D71" s="65"/>
    </row>
    <row r="72" spans="1:4">
      <c r="A72" s="65"/>
      <c r="B72" s="65"/>
      <c r="C72" s="65"/>
      <c r="D72" s="65"/>
    </row>
    <row r="73" spans="1:4">
      <c r="A73" s="65"/>
      <c r="B73" s="65"/>
      <c r="C73" s="65"/>
      <c r="D73" s="65"/>
    </row>
    <row r="74" spans="1:4">
      <c r="A74" s="65"/>
      <c r="B74" s="65"/>
      <c r="C74" s="65"/>
      <c r="D74" s="65"/>
    </row>
    <row r="75" spans="1:4">
      <c r="A75" s="65"/>
      <c r="B75" s="65"/>
      <c r="C75" s="65"/>
      <c r="D75" s="65"/>
    </row>
    <row r="76" spans="1:4">
      <c r="A76" s="65"/>
      <c r="B76" s="65"/>
      <c r="C76" s="65"/>
      <c r="D76" s="65"/>
    </row>
    <row r="77" spans="1:4">
      <c r="A77" s="65"/>
      <c r="B77" s="65"/>
      <c r="C77" s="65"/>
      <c r="D77" s="65"/>
    </row>
    <row r="78" spans="1:4">
      <c r="A78" s="65"/>
      <c r="B78" s="65"/>
      <c r="C78" s="65"/>
      <c r="D78" s="65"/>
    </row>
    <row r="79" spans="1:4">
      <c r="A79" s="65"/>
      <c r="B79" s="65"/>
      <c r="C79" s="65"/>
      <c r="D79" s="65"/>
    </row>
    <row r="80" spans="1:4">
      <c r="A80" s="65"/>
      <c r="B80" s="65"/>
      <c r="C80" s="65"/>
      <c r="D80" s="65"/>
    </row>
    <row r="81" spans="1:4">
      <c r="A81" s="65"/>
      <c r="B81" s="65"/>
      <c r="C81" s="65"/>
      <c r="D81" s="65"/>
    </row>
    <row r="82" spans="1:4">
      <c r="A82" s="65"/>
      <c r="B82" s="65"/>
      <c r="C82" s="65"/>
      <c r="D82" s="65"/>
    </row>
    <row r="83" spans="1:4">
      <c r="A83" s="65"/>
      <c r="B83" s="65"/>
      <c r="C83" s="65"/>
      <c r="D83" s="65"/>
    </row>
    <row r="84" spans="1:4">
      <c r="A84" s="65"/>
      <c r="B84" s="65"/>
      <c r="C84" s="65"/>
      <c r="D84" s="65"/>
    </row>
    <row r="85" spans="1:4">
      <c r="A85" s="65"/>
      <c r="B85" s="65"/>
      <c r="C85" s="65"/>
      <c r="D85" s="65"/>
    </row>
    <row r="86" spans="1:4">
      <c r="A86" s="65"/>
      <c r="B86" s="65"/>
      <c r="C86" s="65"/>
      <c r="D86" s="65"/>
    </row>
    <row r="87" spans="1:4">
      <c r="A87" s="65"/>
      <c r="B87" s="65"/>
      <c r="C87" s="65"/>
      <c r="D87" s="65"/>
    </row>
    <row r="88" spans="1:4">
      <c r="A88" s="65"/>
      <c r="B88" s="65"/>
      <c r="C88" s="65"/>
      <c r="D88" s="65"/>
    </row>
    <row r="89" spans="1:4">
      <c r="A89" s="65"/>
      <c r="B89" s="65"/>
      <c r="C89" s="65"/>
      <c r="D89" s="65"/>
    </row>
    <row r="90" spans="1:4">
      <c r="A90" s="65"/>
      <c r="B90" s="65"/>
      <c r="C90" s="65"/>
      <c r="D90" s="65"/>
    </row>
    <row r="91" spans="1:4">
      <c r="A91" s="65"/>
      <c r="B91" s="65"/>
      <c r="C91" s="65"/>
      <c r="D91" s="65"/>
    </row>
    <row r="92" spans="1:4">
      <c r="A92" s="65"/>
      <c r="B92" s="65"/>
      <c r="C92" s="65"/>
      <c r="D92" s="65"/>
    </row>
    <row r="93" spans="1:4">
      <c r="A93" s="65"/>
      <c r="B93" s="65"/>
      <c r="C93" s="65"/>
      <c r="D93" s="65"/>
    </row>
    <row r="94" spans="1:4">
      <c r="A94" s="65"/>
      <c r="B94" s="65"/>
      <c r="C94" s="65"/>
      <c r="D94" s="65"/>
    </row>
    <row r="95" spans="1:4">
      <c r="C95" s="66"/>
      <c r="D95" s="66"/>
    </row>
    <row r="96" spans="1:4">
      <c r="C96" s="66"/>
      <c r="D96" s="66"/>
    </row>
    <row r="97" spans="3:4">
      <c r="C97" s="66"/>
      <c r="D97" s="66"/>
    </row>
    <row r="98" spans="3:4">
      <c r="C98" s="66"/>
      <c r="D98" s="66"/>
    </row>
    <row r="99" spans="3:4">
      <c r="C99" s="66"/>
      <c r="D99" s="66"/>
    </row>
    <row r="100" spans="3:4">
      <c r="C100" s="66"/>
      <c r="D100" s="66"/>
    </row>
    <row r="101" spans="3:4">
      <c r="C101" s="66"/>
      <c r="D101" s="66"/>
    </row>
    <row r="102" spans="3:4">
      <c r="C102" s="66"/>
      <c r="D102" s="66"/>
    </row>
    <row r="103" spans="3:4">
      <c r="C103" s="66"/>
      <c r="D103" s="66"/>
    </row>
    <row r="104" spans="3:4">
      <c r="C104" s="66"/>
      <c r="D104" s="66"/>
    </row>
    <row r="105" spans="3:4">
      <c r="C105" s="66"/>
      <c r="D105" s="66"/>
    </row>
    <row r="106" spans="3:4">
      <c r="C106" s="66"/>
      <c r="D106" s="66"/>
    </row>
    <row r="107" spans="3:4">
      <c r="C107" s="66"/>
      <c r="D107" s="66"/>
    </row>
    <row r="108" spans="3:4">
      <c r="C108" s="66"/>
      <c r="D108" s="66"/>
    </row>
    <row r="109" spans="3:4">
      <c r="C109" s="66"/>
      <c r="D109" s="66"/>
    </row>
    <row r="110" spans="3:4">
      <c r="C110" s="66"/>
      <c r="D110" s="66"/>
    </row>
    <row r="111" spans="3:4">
      <c r="C111" s="66"/>
      <c r="D111" s="66"/>
    </row>
    <row r="112" spans="3:4">
      <c r="C112" s="66"/>
      <c r="D112" s="66"/>
    </row>
    <row r="113" spans="3:4">
      <c r="C113" s="66"/>
      <c r="D113" s="66"/>
    </row>
    <row r="114" spans="3:4">
      <c r="C114" s="66"/>
      <c r="D114" s="66"/>
    </row>
    <row r="115" spans="3:4">
      <c r="C115" s="66"/>
      <c r="D115" s="66"/>
    </row>
    <row r="116" spans="3:4">
      <c r="C116" s="66"/>
      <c r="D116" s="66"/>
    </row>
    <row r="117" spans="3:4">
      <c r="C117" s="66"/>
      <c r="D117" s="66"/>
    </row>
    <row r="118" spans="3:4">
      <c r="C118" s="66"/>
      <c r="D118" s="66"/>
    </row>
    <row r="119" spans="3:4">
      <c r="C119" s="66"/>
      <c r="D119" s="66"/>
    </row>
    <row r="120" spans="3:4">
      <c r="C120" s="66"/>
      <c r="D120" s="66"/>
    </row>
    <row r="121" spans="3:4">
      <c r="C121" s="66"/>
      <c r="D121" s="66"/>
    </row>
    <row r="122" spans="3:4">
      <c r="C122" s="66"/>
      <c r="D122" s="66"/>
    </row>
    <row r="123" spans="3:4">
      <c r="C123" s="66"/>
      <c r="D123" s="66"/>
    </row>
    <row r="124" spans="3:4">
      <c r="C124" s="66"/>
      <c r="D124" s="66"/>
    </row>
    <row r="125" spans="3:4">
      <c r="C125" s="66"/>
      <c r="D125" s="66"/>
    </row>
    <row r="126" spans="3:4">
      <c r="C126" s="66"/>
      <c r="D126" s="66"/>
    </row>
    <row r="127" spans="3:4">
      <c r="C127" s="66"/>
      <c r="D127" s="66"/>
    </row>
    <row r="128" spans="3:4">
      <c r="C128" s="66"/>
      <c r="D128" s="66"/>
    </row>
    <row r="129" spans="3:4">
      <c r="C129" s="66"/>
      <c r="D129" s="66"/>
    </row>
    <row r="130" spans="3:4">
      <c r="C130" s="66"/>
      <c r="D130" s="66"/>
    </row>
    <row r="131" spans="3:4">
      <c r="C131" s="66"/>
      <c r="D131" s="66"/>
    </row>
    <row r="132" spans="3:4">
      <c r="C132" s="66"/>
      <c r="D132" s="66"/>
    </row>
    <row r="133" spans="3:4">
      <c r="C133" s="66"/>
      <c r="D133" s="66"/>
    </row>
    <row r="134" spans="3:4">
      <c r="C134" s="66"/>
      <c r="D134" s="66"/>
    </row>
    <row r="135" spans="3:4">
      <c r="C135" s="66"/>
      <c r="D135" s="66"/>
    </row>
    <row r="136" spans="3:4">
      <c r="C136" s="66"/>
      <c r="D136" s="66"/>
    </row>
    <row r="137" spans="3:4">
      <c r="C137" s="66"/>
      <c r="D137" s="66"/>
    </row>
    <row r="138" spans="3:4">
      <c r="C138" s="66"/>
      <c r="D138" s="66"/>
    </row>
    <row r="139" spans="3:4">
      <c r="C139" s="66"/>
      <c r="D139" s="66"/>
    </row>
    <row r="140" spans="3:4">
      <c r="C140" s="66"/>
      <c r="D140" s="66"/>
    </row>
    <row r="141" spans="3:4">
      <c r="C141" s="66"/>
      <c r="D141" s="66"/>
    </row>
    <row r="142" spans="3:4">
      <c r="C142" s="66"/>
      <c r="D142" s="66"/>
    </row>
    <row r="143" spans="3:4">
      <c r="C143" s="66"/>
      <c r="D143" s="66"/>
    </row>
    <row r="144" spans="3:4">
      <c r="C144" s="66"/>
      <c r="D144" s="66"/>
    </row>
    <row r="145" spans="3:4">
      <c r="C145" s="66"/>
      <c r="D145" s="66"/>
    </row>
    <row r="146" spans="3:4">
      <c r="C146" s="66"/>
      <c r="D146" s="66"/>
    </row>
    <row r="147" spans="3:4">
      <c r="C147" s="66"/>
      <c r="D147" s="66"/>
    </row>
    <row r="148" spans="3:4">
      <c r="C148" s="66"/>
      <c r="D148" s="66"/>
    </row>
    <row r="149" spans="3:4">
      <c r="C149" s="66"/>
      <c r="D149" s="66"/>
    </row>
    <row r="150" spans="3:4">
      <c r="C150" s="66"/>
      <c r="D150" s="66"/>
    </row>
    <row r="151" spans="3:4">
      <c r="C151" s="66"/>
      <c r="D151" s="66"/>
    </row>
    <row r="152" spans="3:4">
      <c r="C152" s="66"/>
      <c r="D152" s="66"/>
    </row>
    <row r="153" spans="3:4">
      <c r="C153" s="66"/>
      <c r="D153" s="66"/>
    </row>
    <row r="154" spans="3:4">
      <c r="C154" s="66"/>
      <c r="D154" s="66"/>
    </row>
    <row r="155" spans="3:4">
      <c r="C155" s="66"/>
      <c r="D155" s="66"/>
    </row>
    <row r="156" spans="3:4">
      <c r="C156" s="66"/>
      <c r="D156" s="66"/>
    </row>
    <row r="157" spans="3:4">
      <c r="C157" s="66"/>
      <c r="D157" s="66"/>
    </row>
    <row r="158" spans="3:4">
      <c r="C158" s="66"/>
      <c r="D158" s="66"/>
    </row>
    <row r="159" spans="3:4">
      <c r="C159" s="66"/>
      <c r="D159" s="66"/>
    </row>
    <row r="160" spans="3:4">
      <c r="C160" s="66"/>
      <c r="D160" s="66"/>
    </row>
    <row r="161" spans="3:4">
      <c r="C161" s="66"/>
      <c r="D161" s="66"/>
    </row>
    <row r="162" spans="3:4">
      <c r="C162" s="66"/>
      <c r="D162" s="66"/>
    </row>
    <row r="163" spans="3:4">
      <c r="C163" s="66"/>
      <c r="D163" s="66"/>
    </row>
    <row r="164" spans="3:4">
      <c r="C164" s="66"/>
      <c r="D164" s="66"/>
    </row>
    <row r="165" spans="3:4">
      <c r="C165" s="66"/>
      <c r="D165" s="66"/>
    </row>
    <row r="166" spans="3:4">
      <c r="C166" s="66"/>
      <c r="D166" s="66"/>
    </row>
    <row r="167" spans="3:4">
      <c r="C167" s="66"/>
      <c r="D167" s="66"/>
    </row>
    <row r="168" spans="3:4">
      <c r="C168" s="66"/>
      <c r="D168" s="66"/>
    </row>
    <row r="169" spans="3:4">
      <c r="C169" s="66"/>
      <c r="D169" s="66"/>
    </row>
    <row r="170" spans="3:4">
      <c r="C170" s="66"/>
      <c r="D170" s="66"/>
    </row>
    <row r="171" spans="3:4">
      <c r="C171" s="66"/>
      <c r="D171" s="66"/>
    </row>
    <row r="172" spans="3:4">
      <c r="C172" s="66"/>
      <c r="D172" s="66"/>
    </row>
    <row r="173" spans="3:4">
      <c r="C173" s="66"/>
      <c r="D173" s="66"/>
    </row>
    <row r="174" spans="3:4">
      <c r="C174" s="66"/>
      <c r="D174" s="66"/>
    </row>
    <row r="175" spans="3:4">
      <c r="C175" s="66"/>
      <c r="D175" s="66"/>
    </row>
    <row r="176" spans="3:4">
      <c r="C176" s="66"/>
      <c r="D176" s="66"/>
    </row>
    <row r="177" spans="3:4">
      <c r="C177" s="66"/>
      <c r="D177" s="66"/>
    </row>
    <row r="178" spans="3:4">
      <c r="C178" s="66"/>
      <c r="D178" s="66"/>
    </row>
    <row r="179" spans="3:4">
      <c r="C179" s="66"/>
      <c r="D179" s="66"/>
    </row>
    <row r="180" spans="3:4">
      <c r="C180" s="66"/>
      <c r="D180" s="66"/>
    </row>
    <row r="181" spans="3:4">
      <c r="C181" s="66"/>
      <c r="D181" s="66"/>
    </row>
    <row r="182" spans="3:4">
      <c r="C182" s="66"/>
      <c r="D182" s="66"/>
    </row>
    <row r="183" spans="3:4">
      <c r="C183" s="66"/>
      <c r="D183" s="66"/>
    </row>
    <row r="184" spans="3:4">
      <c r="C184" s="66"/>
      <c r="D184" s="66"/>
    </row>
    <row r="185" spans="3:4">
      <c r="C185" s="66"/>
      <c r="D185" s="66"/>
    </row>
    <row r="186" spans="3:4">
      <c r="C186" s="66"/>
      <c r="D186" s="66"/>
    </row>
    <row r="187" spans="3:4">
      <c r="C187" s="66"/>
      <c r="D187" s="66"/>
    </row>
    <row r="188" spans="3:4">
      <c r="C188" s="66"/>
      <c r="D188" s="66"/>
    </row>
    <row r="189" spans="3:4">
      <c r="C189" s="66"/>
      <c r="D189" s="66"/>
    </row>
    <row r="190" spans="3:4">
      <c r="C190" s="66"/>
      <c r="D190" s="66"/>
    </row>
    <row r="191" spans="3:4">
      <c r="C191" s="66"/>
      <c r="D191" s="66"/>
    </row>
    <row r="192" spans="3:4">
      <c r="C192" s="66"/>
      <c r="D192" s="66"/>
    </row>
    <row r="193" spans="3:4">
      <c r="C193" s="66"/>
      <c r="D193" s="66"/>
    </row>
    <row r="194" spans="3:4">
      <c r="C194" s="66"/>
      <c r="D194" s="66"/>
    </row>
    <row r="195" spans="3:4">
      <c r="C195" s="66"/>
      <c r="D195" s="66"/>
    </row>
    <row r="196" spans="3:4">
      <c r="C196" s="66"/>
      <c r="D196" s="66"/>
    </row>
    <row r="197" spans="3:4">
      <c r="C197" s="66"/>
      <c r="D197" s="66"/>
    </row>
    <row r="198" spans="3:4">
      <c r="C198" s="66"/>
      <c r="D198" s="66"/>
    </row>
    <row r="199" spans="3:4">
      <c r="C199" s="66"/>
      <c r="D199" s="66"/>
    </row>
    <row r="200" spans="3:4">
      <c r="C200" s="66"/>
      <c r="D200" s="66"/>
    </row>
    <row r="201" spans="3:4">
      <c r="C201" s="66"/>
      <c r="D201" s="66"/>
    </row>
    <row r="202" spans="3:4">
      <c r="C202" s="66"/>
      <c r="D202" s="66"/>
    </row>
    <row r="203" spans="3:4">
      <c r="C203" s="66"/>
      <c r="D203" s="66"/>
    </row>
    <row r="204" spans="3:4">
      <c r="C204" s="66"/>
      <c r="D204" s="66"/>
    </row>
    <row r="205" spans="3:4">
      <c r="C205" s="66"/>
      <c r="D205" s="66"/>
    </row>
    <row r="206" spans="3:4">
      <c r="C206" s="66"/>
      <c r="D206" s="66"/>
    </row>
    <row r="207" spans="3:4">
      <c r="C207" s="66"/>
      <c r="D207" s="66"/>
    </row>
    <row r="208" spans="3:4">
      <c r="C208" s="66"/>
      <c r="D208" s="66"/>
    </row>
    <row r="209" spans="3:4">
      <c r="C209" s="66"/>
      <c r="D209" s="66"/>
    </row>
    <row r="210" spans="3:4">
      <c r="C210" s="66"/>
      <c r="D210" s="66"/>
    </row>
    <row r="211" spans="3:4">
      <c r="C211" s="66"/>
      <c r="D211" s="66"/>
    </row>
    <row r="212" spans="3:4">
      <c r="C212" s="66"/>
      <c r="D212" s="66"/>
    </row>
    <row r="213" spans="3:4">
      <c r="C213" s="66"/>
      <c r="D213" s="66"/>
    </row>
    <row r="214" spans="3:4">
      <c r="C214" s="66"/>
      <c r="D214" s="66"/>
    </row>
    <row r="215" spans="3:4">
      <c r="C215" s="66"/>
      <c r="D215" s="66"/>
    </row>
    <row r="216" spans="3:4">
      <c r="C216" s="66"/>
      <c r="D216" s="66"/>
    </row>
    <row r="217" spans="3:4">
      <c r="C217" s="66"/>
      <c r="D217" s="66"/>
    </row>
    <row r="218" spans="3:4">
      <c r="C218" s="66"/>
      <c r="D218" s="66"/>
    </row>
    <row r="219" spans="3:4">
      <c r="C219" s="66"/>
      <c r="D219" s="66"/>
    </row>
    <row r="220" spans="3:4">
      <c r="C220" s="66"/>
      <c r="D220" s="66"/>
    </row>
    <row r="221" spans="3:4">
      <c r="C221" s="66"/>
      <c r="D221" s="66"/>
    </row>
    <row r="222" spans="3:4">
      <c r="C222" s="66"/>
      <c r="D222" s="66"/>
    </row>
    <row r="223" spans="3:4">
      <c r="C223" s="66"/>
      <c r="D223" s="66"/>
    </row>
    <row r="224" spans="3:4">
      <c r="C224" s="66"/>
      <c r="D224" s="66"/>
    </row>
    <row r="225" spans="3:4">
      <c r="C225" s="66"/>
      <c r="D225" s="66"/>
    </row>
    <row r="226" spans="3:4">
      <c r="C226" s="66"/>
      <c r="D226" s="66"/>
    </row>
    <row r="227" spans="3:4">
      <c r="C227" s="66"/>
      <c r="D227" s="66"/>
    </row>
    <row r="228" spans="3:4">
      <c r="C228" s="66"/>
      <c r="D228" s="66"/>
    </row>
    <row r="229" spans="3:4">
      <c r="C229" s="66"/>
      <c r="D229" s="66"/>
    </row>
    <row r="230" spans="3:4">
      <c r="C230" s="66"/>
      <c r="D230" s="66"/>
    </row>
    <row r="231" spans="3:4">
      <c r="C231" s="66"/>
      <c r="D231" s="66"/>
    </row>
    <row r="232" spans="3:4">
      <c r="C232" s="66"/>
      <c r="D232" s="66"/>
    </row>
    <row r="233" spans="3:4">
      <c r="C233" s="66"/>
      <c r="D233" s="66"/>
    </row>
    <row r="234" spans="3:4">
      <c r="C234" s="66"/>
      <c r="D234" s="66"/>
    </row>
    <row r="235" spans="3:4">
      <c r="C235" s="66"/>
      <c r="D235" s="66"/>
    </row>
    <row r="236" spans="3:4">
      <c r="C236" s="66"/>
      <c r="D236" s="66"/>
    </row>
    <row r="237" spans="3:4">
      <c r="C237" s="66"/>
      <c r="D237" s="66"/>
    </row>
    <row r="238" spans="3:4">
      <c r="C238" s="66"/>
      <c r="D238" s="66"/>
    </row>
    <row r="239" spans="3:4">
      <c r="C239" s="66"/>
      <c r="D239" s="66"/>
    </row>
    <row r="240" spans="3:4">
      <c r="C240" s="66"/>
      <c r="D240" s="66"/>
    </row>
    <row r="241" spans="3:4">
      <c r="C241" s="66"/>
      <c r="D241" s="66"/>
    </row>
    <row r="242" spans="3:4">
      <c r="C242" s="66"/>
      <c r="D242" s="66"/>
    </row>
    <row r="243" spans="3:4">
      <c r="C243" s="66"/>
      <c r="D243" s="66"/>
    </row>
    <row r="244" spans="3:4">
      <c r="C244" s="66"/>
      <c r="D244" s="66"/>
    </row>
    <row r="245" spans="3:4">
      <c r="C245" s="66"/>
      <c r="D245" s="66"/>
    </row>
    <row r="246" spans="3:4">
      <c r="C246" s="66"/>
      <c r="D246" s="66"/>
    </row>
    <row r="247" spans="3:4">
      <c r="C247" s="66"/>
      <c r="D247" s="66"/>
    </row>
    <row r="248" spans="3:4">
      <c r="C248" s="66"/>
      <c r="D248" s="66"/>
    </row>
    <row r="249" spans="3:4">
      <c r="C249" s="66"/>
      <c r="D249" s="66"/>
    </row>
    <row r="250" spans="3:4">
      <c r="C250" s="66"/>
      <c r="D250" s="66"/>
    </row>
    <row r="251" spans="3:4">
      <c r="C251" s="66"/>
      <c r="D251" s="66"/>
    </row>
    <row r="252" spans="3:4">
      <c r="C252" s="66"/>
      <c r="D252" s="66"/>
    </row>
    <row r="253" spans="3:4">
      <c r="C253" s="66"/>
      <c r="D253" s="66"/>
    </row>
    <row r="254" spans="3:4">
      <c r="C254" s="66"/>
      <c r="D254" s="66"/>
    </row>
    <row r="255" spans="3:4">
      <c r="C255" s="66"/>
      <c r="D255" s="66"/>
    </row>
    <row r="256" spans="3:4">
      <c r="C256" s="66"/>
      <c r="D256" s="66"/>
    </row>
    <row r="257" spans="3:4">
      <c r="C257" s="66"/>
      <c r="D257" s="66"/>
    </row>
    <row r="258" spans="3:4">
      <c r="C258" s="66"/>
      <c r="D258" s="66"/>
    </row>
    <row r="259" spans="3:4">
      <c r="C259" s="66"/>
      <c r="D259" s="66"/>
    </row>
    <row r="260" spans="3:4">
      <c r="C260" s="66"/>
      <c r="D260" s="66"/>
    </row>
    <row r="261" spans="3:4">
      <c r="C261" s="66"/>
      <c r="D261" s="66"/>
    </row>
    <row r="262" spans="3:4">
      <c r="C262" s="66"/>
      <c r="D262" s="66"/>
    </row>
    <row r="263" spans="3:4">
      <c r="C263" s="66"/>
      <c r="D263" s="66"/>
    </row>
    <row r="264" spans="3:4">
      <c r="C264" s="66"/>
      <c r="D264" s="66"/>
    </row>
    <row r="265" spans="3:4">
      <c r="C265" s="66"/>
      <c r="D265" s="66"/>
    </row>
    <row r="266" spans="3:4">
      <c r="C266" s="66"/>
      <c r="D266" s="66"/>
    </row>
    <row r="267" spans="3:4">
      <c r="C267" s="66"/>
      <c r="D267" s="66"/>
    </row>
    <row r="268" spans="3:4">
      <c r="C268" s="66"/>
      <c r="D268" s="66"/>
    </row>
    <row r="269" spans="3:4">
      <c r="C269" s="66"/>
      <c r="D269" s="66"/>
    </row>
    <row r="270" spans="3:4">
      <c r="C270" s="66"/>
      <c r="D270" s="66"/>
    </row>
    <row r="271" spans="3:4">
      <c r="C271" s="66"/>
      <c r="D271" s="66"/>
    </row>
    <row r="272" spans="3:4">
      <c r="C272" s="66"/>
      <c r="D272" s="66"/>
    </row>
    <row r="273" spans="3:4">
      <c r="C273" s="66"/>
      <c r="D273" s="66"/>
    </row>
    <row r="274" spans="3:4">
      <c r="C274" s="66"/>
      <c r="D274" s="66"/>
    </row>
    <row r="275" spans="3:4">
      <c r="C275" s="66"/>
      <c r="D275" s="66"/>
    </row>
    <row r="276" spans="3:4">
      <c r="C276" s="66"/>
      <c r="D276" s="66"/>
    </row>
    <row r="277" spans="3:4">
      <c r="C277" s="66"/>
      <c r="D277" s="66"/>
    </row>
    <row r="278" spans="3:4">
      <c r="C278" s="66"/>
      <c r="D278" s="66"/>
    </row>
    <row r="279" spans="3:4">
      <c r="C279" s="66"/>
      <c r="D279" s="66"/>
    </row>
    <row r="280" spans="3:4">
      <c r="C280" s="66"/>
      <c r="D280" s="66"/>
    </row>
    <row r="281" spans="3:4">
      <c r="C281" s="66"/>
      <c r="D281" s="66"/>
    </row>
    <row r="282" spans="3:4">
      <c r="C282" s="66"/>
      <c r="D282" s="66"/>
    </row>
    <row r="283" spans="3:4">
      <c r="C283" s="66"/>
      <c r="D283" s="66"/>
    </row>
    <row r="284" spans="3:4">
      <c r="C284" s="66"/>
      <c r="D284" s="66"/>
    </row>
    <row r="285" spans="3:4">
      <c r="C285" s="66"/>
      <c r="D285" s="66"/>
    </row>
    <row r="286" spans="3:4">
      <c r="C286" s="66"/>
      <c r="D286" s="66"/>
    </row>
    <row r="287" spans="3:4">
      <c r="C287" s="66"/>
      <c r="D287" s="66"/>
    </row>
    <row r="288" spans="3:4">
      <c r="C288" s="66"/>
      <c r="D288" s="66"/>
    </row>
    <row r="289" spans="3:4">
      <c r="C289" s="66"/>
      <c r="D289" s="66"/>
    </row>
    <row r="290" spans="3:4">
      <c r="C290" s="66"/>
      <c r="D290" s="66"/>
    </row>
    <row r="291" spans="3:4">
      <c r="C291" s="66"/>
      <c r="D291" s="66"/>
    </row>
    <row r="292" spans="3:4">
      <c r="C292" s="66"/>
      <c r="D292" s="66"/>
    </row>
    <row r="293" spans="3:4">
      <c r="C293" s="66"/>
      <c r="D293" s="66"/>
    </row>
    <row r="294" spans="3:4">
      <c r="C294" s="66"/>
      <c r="D294" s="66"/>
    </row>
    <row r="295" spans="3:4">
      <c r="C295" s="66"/>
      <c r="D295" s="66"/>
    </row>
    <row r="296" spans="3:4">
      <c r="C296" s="66"/>
      <c r="D296" s="66"/>
    </row>
    <row r="297" spans="3:4">
      <c r="C297" s="66"/>
      <c r="D297" s="66"/>
    </row>
    <row r="298" spans="3:4">
      <c r="C298" s="66"/>
      <c r="D298" s="66"/>
    </row>
    <row r="299" spans="3:4">
      <c r="C299" s="66"/>
      <c r="D299" s="66"/>
    </row>
    <row r="300" spans="3:4">
      <c r="C300" s="66"/>
      <c r="D300" s="66"/>
    </row>
    <row r="301" spans="3:4">
      <c r="C301" s="66"/>
      <c r="D301" s="66"/>
    </row>
    <row r="302" spans="3:4">
      <c r="C302" s="66"/>
      <c r="D302" s="66"/>
    </row>
    <row r="303" spans="3:4">
      <c r="C303" s="66"/>
      <c r="D303" s="66"/>
    </row>
    <row r="304" spans="3:4">
      <c r="C304" s="66"/>
      <c r="D304" s="66"/>
    </row>
    <row r="305" spans="3:4">
      <c r="C305" s="66"/>
      <c r="D305" s="66"/>
    </row>
    <row r="306" spans="3:4">
      <c r="C306" s="66"/>
      <c r="D306" s="66"/>
    </row>
    <row r="307" spans="3:4">
      <c r="C307" s="66"/>
      <c r="D307" s="66"/>
    </row>
    <row r="308" spans="3:4">
      <c r="C308" s="66"/>
      <c r="D308" s="66"/>
    </row>
    <row r="309" spans="3:4">
      <c r="C309" s="66"/>
      <c r="D309" s="66"/>
    </row>
    <row r="310" spans="3:4">
      <c r="C310" s="66"/>
      <c r="D310" s="66"/>
    </row>
    <row r="311" spans="3:4">
      <c r="C311" s="66"/>
      <c r="D311" s="66"/>
    </row>
    <row r="312" spans="3:4">
      <c r="C312" s="66"/>
      <c r="D312" s="66"/>
    </row>
    <row r="313" spans="3:4">
      <c r="C313" s="66"/>
      <c r="D313" s="66"/>
    </row>
    <row r="314" spans="3:4">
      <c r="C314" s="66"/>
      <c r="D314" s="66"/>
    </row>
    <row r="315" spans="3:4">
      <c r="C315" s="66"/>
      <c r="D315" s="66"/>
    </row>
    <row r="316" spans="3:4">
      <c r="C316" s="66"/>
      <c r="D316" s="66"/>
    </row>
    <row r="317" spans="3:4">
      <c r="C317" s="66"/>
      <c r="D317" s="66"/>
    </row>
    <row r="318" spans="3:4">
      <c r="C318" s="66"/>
      <c r="D318" s="66"/>
    </row>
    <row r="319" spans="3:4">
      <c r="C319" s="66"/>
      <c r="D319" s="66"/>
    </row>
    <row r="320" spans="3:4">
      <c r="C320" s="66"/>
      <c r="D320" s="66"/>
    </row>
    <row r="321" spans="3:4">
      <c r="C321" s="66"/>
      <c r="D321" s="66"/>
    </row>
    <row r="322" spans="3:4">
      <c r="C322" s="66"/>
      <c r="D322" s="66"/>
    </row>
    <row r="323" spans="3:4">
      <c r="C323" s="66"/>
      <c r="D323" s="66"/>
    </row>
    <row r="324" spans="3:4">
      <c r="C324" s="66"/>
      <c r="D324" s="66"/>
    </row>
    <row r="325" spans="3:4">
      <c r="C325" s="66"/>
      <c r="D325" s="66"/>
    </row>
    <row r="326" spans="3:4">
      <c r="C326" s="66"/>
      <c r="D326" s="66"/>
    </row>
    <row r="327" spans="3:4">
      <c r="C327" s="66"/>
      <c r="D327" s="66"/>
    </row>
    <row r="328" spans="3:4">
      <c r="C328" s="66"/>
      <c r="D328" s="66"/>
    </row>
    <row r="329" spans="3:4">
      <c r="C329" s="66"/>
      <c r="D329" s="66"/>
    </row>
    <row r="330" spans="3:4">
      <c r="C330" s="66"/>
      <c r="D330" s="66"/>
    </row>
    <row r="331" spans="3:4">
      <c r="C331" s="66"/>
      <c r="D331" s="66"/>
    </row>
    <row r="332" spans="3:4">
      <c r="C332" s="66"/>
      <c r="D332" s="66"/>
    </row>
    <row r="333" spans="3:4">
      <c r="C333" s="66"/>
      <c r="D333" s="66"/>
    </row>
    <row r="334" spans="3:4">
      <c r="C334" s="66"/>
      <c r="D334" s="66"/>
    </row>
    <row r="335" spans="3:4">
      <c r="C335" s="66"/>
      <c r="D335" s="66"/>
    </row>
    <row r="336" spans="3:4">
      <c r="C336" s="66"/>
      <c r="D336" s="66"/>
    </row>
    <row r="337" spans="3:4">
      <c r="C337" s="66"/>
      <c r="D337" s="66"/>
    </row>
    <row r="338" spans="3:4">
      <c r="C338" s="66"/>
      <c r="D338" s="66"/>
    </row>
    <row r="339" spans="3:4">
      <c r="C339" s="66"/>
      <c r="D339" s="66"/>
    </row>
    <row r="340" spans="3:4">
      <c r="C340" s="66"/>
      <c r="D340" s="66"/>
    </row>
    <row r="341" spans="3:4">
      <c r="C341" s="66"/>
      <c r="D341" s="66"/>
    </row>
    <row r="342" spans="3:4">
      <c r="C342" s="66"/>
      <c r="D342" s="66"/>
    </row>
    <row r="343" spans="3:4">
      <c r="C343" s="66"/>
      <c r="D343" s="66"/>
    </row>
    <row r="344" spans="3:4">
      <c r="C344" s="66"/>
      <c r="D344" s="66"/>
    </row>
    <row r="345" spans="3:4">
      <c r="C345" s="66"/>
      <c r="D345" s="66"/>
    </row>
    <row r="346" spans="3:4">
      <c r="C346" s="66"/>
      <c r="D346" s="66"/>
    </row>
    <row r="347" spans="3:4">
      <c r="C347" s="66"/>
      <c r="D347" s="66"/>
    </row>
    <row r="348" spans="3:4">
      <c r="C348" s="66"/>
      <c r="D348" s="66"/>
    </row>
    <row r="349" spans="3:4">
      <c r="C349" s="66"/>
      <c r="D349" s="66"/>
    </row>
    <row r="350" spans="3:4">
      <c r="C350" s="66"/>
      <c r="D350" s="66"/>
    </row>
    <row r="351" spans="3:4">
      <c r="C351" s="66"/>
      <c r="D351" s="66"/>
    </row>
    <row r="352" spans="3:4">
      <c r="C352" s="66"/>
      <c r="D352" s="66"/>
    </row>
    <row r="353" spans="3:4">
      <c r="C353" s="66"/>
      <c r="D353" s="66"/>
    </row>
    <row r="354" spans="3:4">
      <c r="C354" s="66"/>
      <c r="D354" s="66"/>
    </row>
    <row r="355" spans="3:4">
      <c r="C355" s="66"/>
      <c r="D355" s="66"/>
    </row>
    <row r="356" spans="3:4">
      <c r="C356" s="66"/>
      <c r="D356" s="66"/>
    </row>
    <row r="357" spans="3:4">
      <c r="C357" s="66"/>
      <c r="D357" s="66"/>
    </row>
    <row r="358" spans="3:4">
      <c r="C358" s="66"/>
      <c r="D358" s="66"/>
    </row>
    <row r="359" spans="3:4">
      <c r="C359" s="66"/>
      <c r="D359" s="66"/>
    </row>
    <row r="360" spans="3:4">
      <c r="C360" s="66"/>
      <c r="D360" s="66"/>
    </row>
    <row r="361" spans="3:4">
      <c r="C361" s="66"/>
      <c r="D361" s="66"/>
    </row>
    <row r="362" spans="3:4">
      <c r="C362" s="66"/>
      <c r="D362" s="66"/>
    </row>
    <row r="363" spans="3:4">
      <c r="C363" s="66"/>
      <c r="D363" s="66"/>
    </row>
    <row r="364" spans="3:4">
      <c r="C364" s="66"/>
      <c r="D364" s="66"/>
    </row>
    <row r="365" spans="3:4">
      <c r="C365" s="66"/>
      <c r="D365" s="66"/>
    </row>
    <row r="366" spans="3:4">
      <c r="C366" s="66"/>
      <c r="D366" s="66"/>
    </row>
    <row r="367" spans="3:4">
      <c r="C367" s="66"/>
      <c r="D367" s="66"/>
    </row>
    <row r="368" spans="3:4">
      <c r="C368" s="66"/>
      <c r="D368" s="66"/>
    </row>
    <row r="369" spans="3:4">
      <c r="C369" s="66"/>
      <c r="D369" s="66"/>
    </row>
    <row r="370" spans="3:4">
      <c r="C370" s="66"/>
      <c r="D370" s="66"/>
    </row>
    <row r="371" spans="3:4">
      <c r="C371" s="66"/>
      <c r="D371" s="66"/>
    </row>
    <row r="372" spans="3:4">
      <c r="C372" s="66"/>
      <c r="D372" s="66"/>
    </row>
    <row r="373" spans="3:4">
      <c r="C373" s="66"/>
      <c r="D373" s="66"/>
    </row>
    <row r="374" spans="3:4">
      <c r="C374" s="66"/>
      <c r="D374" s="66"/>
    </row>
    <row r="375" spans="3:4">
      <c r="C375" s="66"/>
      <c r="D375" s="66"/>
    </row>
    <row r="376" spans="3:4">
      <c r="C376" s="66"/>
      <c r="D376" s="66"/>
    </row>
    <row r="377" spans="3:4">
      <c r="C377" s="66"/>
      <c r="D377" s="66"/>
    </row>
    <row r="378" spans="3:4">
      <c r="C378" s="66"/>
      <c r="D378" s="66"/>
    </row>
    <row r="379" spans="3:4">
      <c r="C379" s="66"/>
      <c r="D379" s="66"/>
    </row>
    <row r="380" spans="3:4">
      <c r="C380" s="66"/>
      <c r="D380" s="66"/>
    </row>
    <row r="381" spans="3:4">
      <c r="C381" s="66"/>
      <c r="D381" s="66"/>
    </row>
    <row r="382" spans="3:4">
      <c r="C382" s="66"/>
      <c r="D382" s="66"/>
    </row>
    <row r="383" spans="3:4">
      <c r="C383" s="66"/>
      <c r="D383" s="66"/>
    </row>
    <row r="384" spans="3:4">
      <c r="C384" s="66"/>
      <c r="D384" s="66"/>
    </row>
    <row r="385" spans="3:4">
      <c r="C385" s="66"/>
      <c r="D385" s="66"/>
    </row>
    <row r="386" spans="3:4">
      <c r="C386" s="66"/>
      <c r="D386" s="66"/>
    </row>
    <row r="387" spans="3:4">
      <c r="C387" s="66"/>
      <c r="D387" s="66"/>
    </row>
    <row r="388" spans="3:4">
      <c r="C388" s="66"/>
      <c r="D388" s="66"/>
    </row>
    <row r="389" spans="3:4">
      <c r="C389" s="66"/>
      <c r="D389" s="66"/>
    </row>
    <row r="390" spans="3:4">
      <c r="C390" s="66"/>
      <c r="D390" s="66"/>
    </row>
    <row r="391" spans="3:4">
      <c r="C391" s="66"/>
      <c r="D391" s="66"/>
    </row>
    <row r="392" spans="3:4">
      <c r="C392" s="66"/>
      <c r="D392" s="66"/>
    </row>
    <row r="393" spans="3:4">
      <c r="C393" s="66"/>
      <c r="D393" s="66"/>
    </row>
    <row r="394" spans="3:4">
      <c r="C394" s="66"/>
      <c r="D394" s="66"/>
    </row>
    <row r="395" spans="3:4">
      <c r="C395" s="66"/>
      <c r="D395" s="66"/>
    </row>
    <row r="396" spans="3:4">
      <c r="C396" s="66"/>
      <c r="D396" s="66"/>
    </row>
    <row r="397" spans="3:4">
      <c r="C397" s="66"/>
      <c r="D397" s="66"/>
    </row>
    <row r="398" spans="3:4">
      <c r="C398" s="66"/>
      <c r="D398" s="66"/>
    </row>
    <row r="399" spans="3:4">
      <c r="C399" s="66"/>
      <c r="D399" s="66"/>
    </row>
    <row r="400" spans="3:4">
      <c r="C400" s="66"/>
      <c r="D400" s="66"/>
    </row>
    <row r="401" spans="3:4">
      <c r="C401" s="66"/>
      <c r="D401" s="66"/>
    </row>
    <row r="402" spans="3:4">
      <c r="C402" s="66"/>
      <c r="D402" s="66"/>
    </row>
    <row r="403" spans="3:4">
      <c r="C403" s="66"/>
      <c r="D403" s="66"/>
    </row>
    <row r="404" spans="3:4">
      <c r="C404" s="66"/>
      <c r="D404" s="66"/>
    </row>
    <row r="405" spans="3:4">
      <c r="C405" s="66"/>
      <c r="D405" s="66"/>
    </row>
    <row r="406" spans="3:4">
      <c r="C406" s="66"/>
      <c r="D406" s="66"/>
    </row>
    <row r="407" spans="3:4">
      <c r="C407" s="66"/>
      <c r="D407" s="66"/>
    </row>
    <row r="408" spans="3:4">
      <c r="C408" s="66"/>
      <c r="D408" s="66"/>
    </row>
    <row r="409" spans="3:4">
      <c r="C409" s="66"/>
      <c r="D409" s="66"/>
    </row>
    <row r="410" spans="3:4">
      <c r="C410" s="66"/>
      <c r="D410" s="66"/>
    </row>
    <row r="411" spans="3:4">
      <c r="C411" s="66"/>
      <c r="D411" s="66"/>
    </row>
    <row r="412" spans="3:4">
      <c r="C412" s="66"/>
      <c r="D412" s="66"/>
    </row>
    <row r="413" spans="3:4">
      <c r="C413" s="66"/>
      <c r="D413" s="66"/>
    </row>
    <row r="414" spans="3:4">
      <c r="C414" s="66"/>
      <c r="D414" s="66"/>
    </row>
    <row r="415" spans="3:4">
      <c r="C415" s="66"/>
      <c r="D415" s="66"/>
    </row>
    <row r="416" spans="3:4">
      <c r="C416" s="66"/>
      <c r="D416" s="66"/>
    </row>
    <row r="417" spans="3:4">
      <c r="C417" s="66"/>
      <c r="D417" s="66"/>
    </row>
    <row r="418" spans="3:4">
      <c r="C418" s="66"/>
      <c r="D418" s="66"/>
    </row>
    <row r="419" spans="3:4">
      <c r="C419" s="66"/>
      <c r="D419" s="66"/>
    </row>
    <row r="420" spans="3:4">
      <c r="C420" s="66"/>
      <c r="D420" s="66"/>
    </row>
    <row r="421" spans="3:4">
      <c r="C421" s="66"/>
      <c r="D421" s="66"/>
    </row>
    <row r="422" spans="3:4">
      <c r="C422" s="66"/>
      <c r="D422" s="66"/>
    </row>
    <row r="423" spans="3:4">
      <c r="C423" s="66"/>
      <c r="D423" s="66"/>
    </row>
    <row r="424" spans="3:4">
      <c r="C424" s="66"/>
      <c r="D424" s="66"/>
    </row>
    <row r="425" spans="3:4">
      <c r="C425" s="66"/>
      <c r="D425" s="66"/>
    </row>
    <row r="426" spans="3:4">
      <c r="C426" s="66"/>
      <c r="D426" s="66"/>
    </row>
    <row r="427" spans="3:4">
      <c r="C427" s="66"/>
      <c r="D427" s="66"/>
    </row>
    <row r="428" spans="3:4">
      <c r="C428" s="66"/>
      <c r="D428" s="66"/>
    </row>
    <row r="429" spans="3:4">
      <c r="C429" s="66"/>
      <c r="D429" s="66"/>
    </row>
    <row r="430" spans="3:4">
      <c r="C430" s="66"/>
      <c r="D430" s="66"/>
    </row>
    <row r="431" spans="3:4">
      <c r="C431" s="66"/>
      <c r="D431" s="66"/>
    </row>
    <row r="432" spans="3:4">
      <c r="C432" s="66"/>
      <c r="D432" s="66"/>
    </row>
    <row r="433" spans="3:4">
      <c r="C433" s="66"/>
      <c r="D433" s="66"/>
    </row>
    <row r="434" spans="3:4">
      <c r="C434" s="66"/>
      <c r="D434" s="66"/>
    </row>
    <row r="435" spans="3:4">
      <c r="C435" s="66"/>
      <c r="D435" s="66"/>
    </row>
    <row r="436" spans="3:4">
      <c r="C436" s="66"/>
      <c r="D436" s="66"/>
    </row>
    <row r="437" spans="3:4">
      <c r="C437" s="66"/>
      <c r="D437" s="66"/>
    </row>
    <row r="438" spans="3:4">
      <c r="C438" s="66"/>
      <c r="D438" s="66"/>
    </row>
    <row r="439" spans="3:4">
      <c r="C439" s="66"/>
      <c r="D439" s="66"/>
    </row>
    <row r="440" spans="3:4">
      <c r="C440" s="66"/>
      <c r="D440" s="66"/>
    </row>
    <row r="441" spans="3:4">
      <c r="C441" s="66"/>
      <c r="D441" s="66"/>
    </row>
    <row r="442" spans="3:4">
      <c r="C442" s="66"/>
      <c r="D442" s="66"/>
    </row>
    <row r="443" spans="3:4">
      <c r="C443" s="66"/>
      <c r="D443" s="66"/>
    </row>
    <row r="444" spans="3:4">
      <c r="C444" s="66"/>
      <c r="D444" s="66"/>
    </row>
    <row r="445" spans="3:4">
      <c r="C445" s="66"/>
      <c r="D445" s="66"/>
    </row>
    <row r="446" spans="3:4">
      <c r="C446" s="66"/>
      <c r="D446" s="66"/>
    </row>
    <row r="447" spans="3:4">
      <c r="C447" s="66"/>
      <c r="D447" s="66"/>
    </row>
    <row r="448" spans="3:4">
      <c r="C448" s="66"/>
      <c r="D448" s="66"/>
    </row>
    <row r="449" spans="3:4">
      <c r="C449" s="66"/>
      <c r="D449" s="66"/>
    </row>
    <row r="450" spans="3:4">
      <c r="C450" s="66"/>
      <c r="D450" s="66"/>
    </row>
    <row r="451" spans="3:4">
      <c r="C451" s="66"/>
      <c r="D451" s="66"/>
    </row>
    <row r="452" spans="3:4">
      <c r="C452" s="66"/>
      <c r="D452" s="66"/>
    </row>
    <row r="453" spans="3:4">
      <c r="C453" s="66"/>
      <c r="D453" s="66"/>
    </row>
    <row r="454" spans="3:4">
      <c r="C454" s="66"/>
      <c r="D454" s="66"/>
    </row>
    <row r="455" spans="3:4">
      <c r="C455" s="66"/>
      <c r="D455" s="66"/>
    </row>
    <row r="456" spans="3:4">
      <c r="C456" s="66"/>
      <c r="D456" s="66"/>
    </row>
    <row r="457" spans="3:4">
      <c r="C457" s="66"/>
      <c r="D457" s="66"/>
    </row>
    <row r="458" spans="3:4">
      <c r="C458" s="66"/>
      <c r="D458" s="66"/>
    </row>
    <row r="459" spans="3:4">
      <c r="C459" s="66"/>
      <c r="D459" s="66"/>
    </row>
    <row r="460" spans="3:4">
      <c r="C460" s="66"/>
      <c r="D460" s="66"/>
    </row>
    <row r="461" spans="3:4">
      <c r="C461" s="66"/>
      <c r="D461" s="66"/>
    </row>
    <row r="462" spans="3:4">
      <c r="C462" s="66"/>
      <c r="D462" s="66"/>
    </row>
    <row r="463" spans="3:4">
      <c r="C463" s="66"/>
      <c r="D463" s="66"/>
    </row>
    <row r="464" spans="3:4">
      <c r="C464" s="66"/>
      <c r="D464" s="66"/>
    </row>
    <row r="465" spans="3:4">
      <c r="C465" s="66"/>
      <c r="D465" s="66"/>
    </row>
    <row r="466" spans="3:4">
      <c r="C466" s="66"/>
      <c r="D466" s="66"/>
    </row>
    <row r="467" spans="3:4">
      <c r="C467" s="66"/>
      <c r="D467" s="66"/>
    </row>
    <row r="468" spans="3:4">
      <c r="C468" s="66"/>
      <c r="D468" s="66"/>
    </row>
    <row r="469" spans="3:4">
      <c r="C469" s="66"/>
      <c r="D469" s="66"/>
    </row>
    <row r="470" spans="3:4">
      <c r="C470" s="66"/>
      <c r="D470" s="66"/>
    </row>
    <row r="471" spans="3:4">
      <c r="C471" s="66"/>
      <c r="D471" s="66"/>
    </row>
    <row r="472" spans="3:4">
      <c r="C472" s="66"/>
      <c r="D472" s="66"/>
    </row>
    <row r="473" spans="3:4">
      <c r="C473" s="66"/>
      <c r="D473" s="66"/>
    </row>
    <row r="474" spans="3:4">
      <c r="C474" s="66"/>
      <c r="D474" s="66"/>
    </row>
    <row r="475" spans="3:4">
      <c r="C475" s="66"/>
      <c r="D475" s="66"/>
    </row>
    <row r="476" spans="3:4">
      <c r="C476" s="66"/>
      <c r="D476" s="66"/>
    </row>
    <row r="477" spans="3:4">
      <c r="C477" s="66"/>
      <c r="D477" s="66"/>
    </row>
    <row r="478" spans="3:4">
      <c r="C478" s="66"/>
      <c r="D478" s="66"/>
    </row>
    <row r="479" spans="3:4">
      <c r="C479" s="66"/>
      <c r="D479" s="66"/>
    </row>
    <row r="480" spans="3:4">
      <c r="C480" s="66"/>
      <c r="D480" s="66"/>
    </row>
    <row r="481" spans="3:4">
      <c r="C481" s="66"/>
      <c r="D481" s="66"/>
    </row>
    <row r="482" spans="3:4">
      <c r="C482" s="66"/>
      <c r="D482" s="66"/>
    </row>
    <row r="483" spans="3:4">
      <c r="C483" s="66"/>
      <c r="D483" s="66"/>
    </row>
    <row r="484" spans="3:4">
      <c r="C484" s="66"/>
      <c r="D484" s="66"/>
    </row>
    <row r="485" spans="3:4">
      <c r="C485" s="66"/>
      <c r="D485" s="66"/>
    </row>
    <row r="486" spans="3:4">
      <c r="C486" s="66"/>
      <c r="D486" s="66"/>
    </row>
    <row r="487" spans="3:4">
      <c r="C487" s="66"/>
      <c r="D487" s="66"/>
    </row>
    <row r="488" spans="3:4">
      <c r="C488" s="66"/>
      <c r="D488" s="66"/>
    </row>
    <row r="489" spans="3:4">
      <c r="C489" s="66"/>
      <c r="D489" s="66"/>
    </row>
    <row r="490" spans="3:4">
      <c r="C490" s="66"/>
      <c r="D490" s="66"/>
    </row>
    <row r="491" spans="3:4">
      <c r="C491" s="66"/>
      <c r="D491" s="66"/>
    </row>
    <row r="492" spans="3:4">
      <c r="C492" s="66"/>
      <c r="D492" s="66"/>
    </row>
    <row r="493" spans="3:4">
      <c r="C493" s="66"/>
      <c r="D493" s="66"/>
    </row>
    <row r="494" spans="3:4">
      <c r="C494" s="66"/>
      <c r="D494" s="66"/>
    </row>
    <row r="495" spans="3:4">
      <c r="C495" s="66"/>
      <c r="D495" s="66"/>
    </row>
    <row r="496" spans="3:4">
      <c r="C496" s="66"/>
      <c r="D496" s="66"/>
    </row>
    <row r="497" spans="3:4">
      <c r="C497" s="66"/>
      <c r="D497" s="66"/>
    </row>
    <row r="498" spans="3:4">
      <c r="C498" s="66"/>
      <c r="D498" s="66"/>
    </row>
    <row r="499" spans="3:4">
      <c r="C499" s="66"/>
      <c r="D499" s="66"/>
    </row>
    <row r="500" spans="3:4">
      <c r="C500" s="66"/>
      <c r="D500" s="66"/>
    </row>
    <row r="501" spans="3:4">
      <c r="C501" s="66"/>
      <c r="D501" s="66"/>
    </row>
    <row r="502" spans="3:4">
      <c r="C502" s="66"/>
      <c r="D502" s="66"/>
    </row>
    <row r="503" spans="3:4">
      <c r="C503" s="66"/>
      <c r="D503" s="66"/>
    </row>
    <row r="504" spans="3:4">
      <c r="C504" s="66"/>
      <c r="D504" s="66"/>
    </row>
    <row r="505" spans="3:4">
      <c r="C505" s="66"/>
      <c r="D505" s="66"/>
    </row>
    <row r="506" spans="3:4">
      <c r="C506" s="66"/>
      <c r="D506" s="66"/>
    </row>
    <row r="507" spans="3:4">
      <c r="C507" s="66"/>
      <c r="D507" s="66"/>
    </row>
    <row r="508" spans="3:4">
      <c r="C508" s="66"/>
      <c r="D508" s="66"/>
    </row>
    <row r="509" spans="3:4">
      <c r="C509" s="66"/>
      <c r="D509" s="66"/>
    </row>
    <row r="510" spans="3:4">
      <c r="C510" s="66"/>
      <c r="D510" s="66"/>
    </row>
    <row r="511" spans="3:4">
      <c r="C511" s="66"/>
      <c r="D511" s="66"/>
    </row>
    <row r="512" spans="3:4">
      <c r="C512" s="66"/>
      <c r="D512" s="66"/>
    </row>
    <row r="513" spans="3:4">
      <c r="C513" s="66"/>
      <c r="D513" s="66"/>
    </row>
    <row r="514" spans="3:4">
      <c r="C514" s="66"/>
      <c r="D514" s="66"/>
    </row>
    <row r="515" spans="3:4">
      <c r="C515" s="66"/>
      <c r="D515" s="66"/>
    </row>
    <row r="516" spans="3:4">
      <c r="C516" s="66"/>
      <c r="D516" s="66"/>
    </row>
    <row r="517" spans="3:4">
      <c r="C517" s="66"/>
      <c r="D517" s="66"/>
    </row>
    <row r="518" spans="3:4">
      <c r="C518" s="66"/>
      <c r="D518" s="66"/>
    </row>
    <row r="519" spans="3:4">
      <c r="C519" s="66"/>
      <c r="D519" s="66"/>
    </row>
    <row r="520" spans="3:4">
      <c r="C520" s="66"/>
      <c r="D520" s="66"/>
    </row>
    <row r="521" spans="3:4">
      <c r="C521" s="66"/>
      <c r="D521" s="66"/>
    </row>
    <row r="522" spans="3:4">
      <c r="C522" s="66"/>
      <c r="D522" s="66"/>
    </row>
    <row r="523" spans="3:4">
      <c r="C523" s="66"/>
      <c r="D523" s="66"/>
    </row>
    <row r="524" spans="3:4">
      <c r="C524" s="66"/>
      <c r="D524" s="66"/>
    </row>
    <row r="525" spans="3:4">
      <c r="C525" s="66"/>
      <c r="D525" s="66"/>
    </row>
    <row r="526" spans="3:4">
      <c r="C526" s="66"/>
      <c r="D526" s="66"/>
    </row>
    <row r="527" spans="3:4">
      <c r="C527" s="66"/>
      <c r="D527" s="66"/>
    </row>
    <row r="528" spans="3:4">
      <c r="C528" s="66"/>
      <c r="D528" s="66"/>
    </row>
    <row r="529" spans="3:4">
      <c r="C529" s="66"/>
      <c r="D529" s="66"/>
    </row>
    <row r="530" spans="3:4">
      <c r="C530" s="66"/>
      <c r="D530" s="66"/>
    </row>
    <row r="531" spans="3:4">
      <c r="C531" s="66"/>
      <c r="D531" s="66"/>
    </row>
    <row r="532" spans="3:4">
      <c r="C532" s="66"/>
      <c r="D532" s="66"/>
    </row>
    <row r="533" spans="3:4">
      <c r="C533" s="66"/>
      <c r="D533" s="66"/>
    </row>
    <row r="534" spans="3:4">
      <c r="C534" s="66"/>
      <c r="D534" s="66"/>
    </row>
    <row r="535" spans="3:4">
      <c r="C535" s="66"/>
      <c r="D535" s="66"/>
    </row>
    <row r="536" spans="3:4">
      <c r="C536" s="66"/>
      <c r="D536" s="66"/>
    </row>
    <row r="537" spans="3:4">
      <c r="C537" s="66"/>
      <c r="D537" s="66"/>
    </row>
    <row r="538" spans="3:4">
      <c r="C538" s="66"/>
      <c r="D538" s="66"/>
    </row>
    <row r="539" spans="3:4">
      <c r="C539" s="66"/>
      <c r="D539" s="66"/>
    </row>
    <row r="540" spans="3:4">
      <c r="C540" s="66"/>
      <c r="D540" s="66"/>
    </row>
    <row r="541" spans="3:4">
      <c r="C541" s="66"/>
      <c r="D541" s="66"/>
    </row>
    <row r="542" spans="3:4">
      <c r="C542" s="66"/>
      <c r="D542" s="66"/>
    </row>
    <row r="543" spans="3:4">
      <c r="C543" s="66"/>
      <c r="D543" s="66"/>
    </row>
    <row r="544" spans="3:4">
      <c r="C544" s="66"/>
      <c r="D544" s="66"/>
    </row>
    <row r="545" spans="3:4">
      <c r="C545" s="66"/>
      <c r="D545" s="66"/>
    </row>
    <row r="546" spans="3:4">
      <c r="C546" s="66"/>
      <c r="D546" s="66"/>
    </row>
    <row r="547" spans="3:4">
      <c r="C547" s="66"/>
      <c r="D547" s="66"/>
    </row>
    <row r="548" spans="3:4">
      <c r="C548" s="66"/>
      <c r="D548" s="66"/>
    </row>
    <row r="549" spans="3:4">
      <c r="C549" s="66"/>
      <c r="D549" s="66"/>
    </row>
    <row r="550" spans="3:4">
      <c r="C550" s="66"/>
      <c r="D550" s="66"/>
    </row>
    <row r="551" spans="3:4">
      <c r="C551" s="66"/>
      <c r="D551" s="66"/>
    </row>
    <row r="552" spans="3:4">
      <c r="C552" s="66"/>
      <c r="D552" s="66"/>
    </row>
    <row r="553" spans="3:4">
      <c r="C553" s="66"/>
      <c r="D553" s="66"/>
    </row>
    <row r="554" spans="3:4">
      <c r="C554" s="66"/>
      <c r="D554" s="66"/>
    </row>
    <row r="555" spans="3:4">
      <c r="C555" s="66"/>
      <c r="D555" s="66"/>
    </row>
    <row r="556" spans="3:4">
      <c r="C556" s="66"/>
      <c r="D556" s="66"/>
    </row>
    <row r="557" spans="3:4">
      <c r="C557" s="66"/>
      <c r="D557" s="66"/>
    </row>
    <row r="558" spans="3:4">
      <c r="C558" s="66"/>
      <c r="D558" s="66"/>
    </row>
    <row r="559" spans="3:4">
      <c r="C559" s="66"/>
      <c r="D559" s="66"/>
    </row>
    <row r="560" spans="3:4">
      <c r="C560" s="66"/>
      <c r="D560" s="66"/>
    </row>
    <row r="561" spans="3:4">
      <c r="C561" s="66"/>
      <c r="D561" s="66"/>
    </row>
    <row r="562" spans="3:4">
      <c r="C562" s="66"/>
      <c r="D562" s="66"/>
    </row>
    <row r="563" spans="3:4">
      <c r="C563" s="66"/>
      <c r="D563" s="66"/>
    </row>
    <row r="564" spans="3:4">
      <c r="C564" s="66"/>
      <c r="D564" s="66"/>
    </row>
    <row r="565" spans="3:4">
      <c r="C565" s="66"/>
      <c r="D565" s="66"/>
    </row>
    <row r="566" spans="3:4">
      <c r="C566" s="66"/>
      <c r="D566" s="66"/>
    </row>
    <row r="567" spans="3:4">
      <c r="C567" s="66"/>
      <c r="D567" s="66"/>
    </row>
    <row r="568" spans="3:4">
      <c r="C568" s="66"/>
      <c r="D568" s="66"/>
    </row>
    <row r="569" spans="3:4">
      <c r="C569" s="66"/>
      <c r="D569" s="66"/>
    </row>
    <row r="570" spans="3:4">
      <c r="C570" s="66"/>
      <c r="D570" s="66"/>
    </row>
    <row r="571" spans="3:4">
      <c r="C571" s="66"/>
      <c r="D571" s="66"/>
    </row>
    <row r="572" spans="3:4">
      <c r="C572" s="66"/>
      <c r="D572" s="66"/>
    </row>
    <row r="573" spans="3:4">
      <c r="C573" s="66"/>
      <c r="D573" s="66"/>
    </row>
    <row r="574" spans="3:4">
      <c r="C574" s="66"/>
      <c r="D574" s="66"/>
    </row>
    <row r="575" spans="3:4">
      <c r="C575" s="66"/>
      <c r="D575" s="66"/>
    </row>
    <row r="576" spans="3:4">
      <c r="C576" s="66"/>
      <c r="D576" s="66"/>
    </row>
    <row r="577" spans="3:4">
      <c r="C577" s="66"/>
      <c r="D577" s="66"/>
    </row>
    <row r="578" spans="3:4">
      <c r="C578" s="66"/>
      <c r="D578" s="66"/>
    </row>
    <row r="579" spans="3:4">
      <c r="C579" s="66"/>
      <c r="D579" s="66"/>
    </row>
    <row r="580" spans="3:4">
      <c r="C580" s="66"/>
      <c r="D580" s="66"/>
    </row>
  </sheetData>
  <conditionalFormatting sqref="F3:J3">
    <cfRule type="cellIs" dxfId="50" priority="1" operator="between">
      <formula>"a"</formula>
      <formula>"zz"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99"/>
  </sheetPr>
  <dimension ref="A1:T84"/>
  <sheetViews>
    <sheetView zoomScale="149" zoomScaleNormal="100" workbookViewId="0"/>
  </sheetViews>
  <sheetFormatPr defaultColWidth="9.140625" defaultRowHeight="15"/>
  <cols>
    <col min="1" max="1" width="3.5703125" style="108" customWidth="1"/>
    <col min="2" max="2" width="6.85546875" style="101" customWidth="1"/>
    <col min="3" max="3" width="2.28515625" style="102" customWidth="1"/>
    <col min="4" max="4" width="9.140625" style="108"/>
    <col min="5" max="5" width="12" style="108" customWidth="1"/>
    <col min="6" max="6" width="10.7109375" style="108" bestFit="1" customWidth="1"/>
    <col min="7" max="7" width="5.42578125" style="101" customWidth="1"/>
    <col min="8" max="8" width="7.28515625" style="101" customWidth="1"/>
    <col min="9" max="9" width="7" style="101" bestFit="1" customWidth="1"/>
    <col min="10" max="10" width="12.7109375" style="108" customWidth="1"/>
    <col min="11" max="11" width="10" style="101" customWidth="1"/>
    <col min="12" max="13" width="9.140625" style="108"/>
    <col min="14" max="14" width="9.140625" style="101" customWidth="1"/>
    <col min="15" max="17" width="9.140625" style="108"/>
    <col min="18" max="18" width="13.28515625" style="108" customWidth="1"/>
    <col min="19" max="19" width="12.7109375" style="108" customWidth="1"/>
    <col min="20" max="20" width="23.7109375" style="108" customWidth="1"/>
    <col min="21" max="16384" width="9.140625" style="108"/>
  </cols>
  <sheetData>
    <row r="1" spans="1:15" s="120" customFormat="1">
      <c r="A1" s="211"/>
      <c r="B1" s="117" t="s">
        <v>87</v>
      </c>
      <c r="C1" s="118"/>
      <c r="D1" s="117" t="s">
        <v>85</v>
      </c>
      <c r="E1" s="213" t="s">
        <v>106</v>
      </c>
      <c r="F1" s="198">
        <f>SUMIF(I5:I19,"M",J5:J19)</f>
        <v>800</v>
      </c>
      <c r="G1" s="117"/>
      <c r="I1" s="213" t="s">
        <v>104</v>
      </c>
      <c r="J1" s="212">
        <v>100</v>
      </c>
      <c r="K1" s="117"/>
      <c r="L1" s="117" t="s">
        <v>81</v>
      </c>
      <c r="M1" s="117" t="s">
        <v>82</v>
      </c>
      <c r="N1" s="117" t="s">
        <v>83</v>
      </c>
      <c r="O1" s="117" t="s">
        <v>84</v>
      </c>
    </row>
    <row r="2" spans="1:15" s="120" customFormat="1">
      <c r="B2" s="121">
        <f>SUM(B5:B1500)</f>
        <v>7334</v>
      </c>
      <c r="C2" s="118"/>
      <c r="D2" s="221">
        <f>COUNTA(D5:D4000)</f>
        <v>15</v>
      </c>
      <c r="E2" s="214" t="s">
        <v>100</v>
      </c>
      <c r="F2" s="222">
        <f>SUMIF(J5:J19,J2)</f>
        <v>875</v>
      </c>
      <c r="G2" s="202"/>
      <c r="I2" s="214" t="s">
        <v>99</v>
      </c>
      <c r="J2" s="212">
        <v>125</v>
      </c>
      <c r="K2" s="117"/>
      <c r="L2" s="100">
        <f>SUM(L5:L20)</f>
        <v>209</v>
      </c>
      <c r="M2" s="100">
        <f t="shared" ref="M2:O2" si="0">SUM(M5:M20)</f>
        <v>5854</v>
      </c>
      <c r="N2" s="100">
        <f t="shared" si="0"/>
        <v>677</v>
      </c>
      <c r="O2" s="100">
        <f t="shared" si="0"/>
        <v>594</v>
      </c>
    </row>
    <row r="3" spans="1:15" s="120" customFormat="1">
      <c r="B3" s="203"/>
      <c r="C3" s="118"/>
      <c r="D3" s="119"/>
      <c r="E3" s="203"/>
      <c r="G3" s="117"/>
      <c r="I3" s="202"/>
    </row>
    <row r="4" spans="1:15" s="120" customFormat="1" ht="16.5" customHeight="1">
      <c r="B4" s="118"/>
      <c r="C4" s="118"/>
      <c r="D4" s="223" t="s">
        <v>45</v>
      </c>
      <c r="E4" s="224" t="s">
        <v>46</v>
      </c>
      <c r="F4" s="225" t="s">
        <v>47</v>
      </c>
      <c r="G4" s="199" t="s">
        <v>92</v>
      </c>
      <c r="H4" s="199" t="s">
        <v>93</v>
      </c>
      <c r="I4" s="199" t="s">
        <v>94</v>
      </c>
      <c r="J4" s="199" t="s">
        <v>98</v>
      </c>
      <c r="K4" s="199" t="s">
        <v>48</v>
      </c>
      <c r="L4" s="199" t="s">
        <v>97</v>
      </c>
      <c r="M4" s="199" t="s">
        <v>95</v>
      </c>
      <c r="N4" s="199" t="s">
        <v>96</v>
      </c>
      <c r="O4" s="199" t="s">
        <v>102</v>
      </c>
    </row>
    <row r="5" spans="1:15">
      <c r="B5" s="101">
        <f>SUM(L5:O5)</f>
        <v>10</v>
      </c>
      <c r="D5" s="103" t="s">
        <v>49</v>
      </c>
      <c r="E5" s="104" t="s">
        <v>50</v>
      </c>
      <c r="F5" s="105">
        <v>18264</v>
      </c>
      <c r="G5" s="107">
        <f>MONTH(F5)</f>
        <v>1</v>
      </c>
      <c r="H5" s="107">
        <f t="shared" ref="H5:H19" si="1">DAY(F5)</f>
        <v>1</v>
      </c>
      <c r="I5" s="107" t="s">
        <v>95</v>
      </c>
      <c r="J5" s="197">
        <f>IF(I5="M",$J$1,$J$2)</f>
        <v>100</v>
      </c>
      <c r="K5" s="107">
        <v>1999</v>
      </c>
      <c r="L5" s="104">
        <v>3</v>
      </c>
      <c r="M5" s="104"/>
      <c r="N5" s="104">
        <v>7</v>
      </c>
      <c r="O5" s="104"/>
    </row>
    <row r="6" spans="1:15">
      <c r="B6" s="101">
        <f t="shared" ref="B6:B68" si="2">SUM(L6:O6)</f>
        <v>40</v>
      </c>
      <c r="D6" s="104" t="s">
        <v>51</v>
      </c>
      <c r="E6" s="104" t="s">
        <v>52</v>
      </c>
      <c r="F6" s="105">
        <v>20182</v>
      </c>
      <c r="G6" s="107">
        <f t="shared" ref="G6:G19" si="3">MONTH(F6)</f>
        <v>4</v>
      </c>
      <c r="H6" s="107">
        <f t="shared" si="1"/>
        <v>3</v>
      </c>
      <c r="I6" s="107" t="s">
        <v>95</v>
      </c>
      <c r="J6" s="197">
        <f t="shared" ref="J6:J19" si="4">IF(I6="M",$J$1,$J$2)</f>
        <v>100</v>
      </c>
      <c r="K6" s="107">
        <v>2000</v>
      </c>
      <c r="L6" s="104">
        <v>20</v>
      </c>
      <c r="M6" s="104">
        <v>-20</v>
      </c>
      <c r="N6" s="104">
        <v>20</v>
      </c>
      <c r="O6" s="104">
        <v>20</v>
      </c>
    </row>
    <row r="7" spans="1:15">
      <c r="B7" s="101">
        <f t="shared" si="2"/>
        <v>88</v>
      </c>
      <c r="D7" s="104" t="s">
        <v>53</v>
      </c>
      <c r="E7" s="103" t="s">
        <v>54</v>
      </c>
      <c r="F7" s="105">
        <v>22992</v>
      </c>
      <c r="G7" s="107">
        <f t="shared" si="3"/>
        <v>12</v>
      </c>
      <c r="H7" s="107">
        <f t="shared" si="1"/>
        <v>12</v>
      </c>
      <c r="I7" s="107" t="s">
        <v>95</v>
      </c>
      <c r="J7" s="197">
        <f t="shared" si="4"/>
        <v>100</v>
      </c>
      <c r="K7" s="106">
        <v>2001</v>
      </c>
      <c r="L7" s="104">
        <v>-45</v>
      </c>
      <c r="M7" s="104"/>
      <c r="N7" s="104">
        <v>45</v>
      </c>
      <c r="O7" s="104">
        <v>88</v>
      </c>
    </row>
    <row r="8" spans="1:15">
      <c r="B8" s="101">
        <f t="shared" si="2"/>
        <v>241</v>
      </c>
      <c r="D8" s="104" t="s">
        <v>55</v>
      </c>
      <c r="E8" s="103" t="s">
        <v>56</v>
      </c>
      <c r="F8" s="105">
        <v>25209</v>
      </c>
      <c r="G8" s="107">
        <f t="shared" si="3"/>
        <v>1</v>
      </c>
      <c r="H8" s="107">
        <f t="shared" si="1"/>
        <v>6</v>
      </c>
      <c r="I8" s="107"/>
      <c r="J8" s="197">
        <f t="shared" si="4"/>
        <v>125</v>
      </c>
      <c r="K8" s="106">
        <v>2003</v>
      </c>
      <c r="L8" s="104">
        <v>-33</v>
      </c>
      <c r="M8" s="104">
        <v>85</v>
      </c>
      <c r="N8" s="104">
        <v>45</v>
      </c>
      <c r="O8" s="104">
        <v>144</v>
      </c>
    </row>
    <row r="9" spans="1:15">
      <c r="B9" s="101">
        <f t="shared" si="2"/>
        <v>188</v>
      </c>
      <c r="D9" s="104" t="s">
        <v>57</v>
      </c>
      <c r="E9" s="103" t="s">
        <v>58</v>
      </c>
      <c r="F9" s="105">
        <v>25850</v>
      </c>
      <c r="G9" s="107">
        <f t="shared" si="3"/>
        <v>10</v>
      </c>
      <c r="H9" s="107">
        <f t="shared" si="1"/>
        <v>9</v>
      </c>
      <c r="I9" s="107" t="s">
        <v>95</v>
      </c>
      <c r="J9" s="197">
        <f t="shared" si="4"/>
        <v>100</v>
      </c>
      <c r="K9" s="106">
        <v>2002</v>
      </c>
      <c r="L9" s="104">
        <v>45</v>
      </c>
      <c r="M9" s="104">
        <v>55</v>
      </c>
      <c r="N9" s="104"/>
      <c r="O9" s="104">
        <v>88</v>
      </c>
    </row>
    <row r="10" spans="1:15">
      <c r="B10" s="101">
        <f t="shared" si="2"/>
        <v>57</v>
      </c>
      <c r="D10" s="104" t="s">
        <v>59</v>
      </c>
      <c r="E10" s="103" t="s">
        <v>60</v>
      </c>
      <c r="F10" s="105">
        <v>26393</v>
      </c>
      <c r="G10" s="107">
        <f t="shared" si="3"/>
        <v>4</v>
      </c>
      <c r="H10" s="107">
        <f t="shared" si="1"/>
        <v>4</v>
      </c>
      <c r="I10" s="107"/>
      <c r="J10" s="197">
        <f t="shared" si="4"/>
        <v>125</v>
      </c>
      <c r="K10" s="106">
        <v>2004</v>
      </c>
      <c r="L10" s="104">
        <v>24</v>
      </c>
      <c r="M10" s="104"/>
      <c r="N10" s="104">
        <v>-55</v>
      </c>
      <c r="O10" s="104">
        <v>88</v>
      </c>
    </row>
    <row r="11" spans="1:15">
      <c r="B11" s="101">
        <f t="shared" si="2"/>
        <v>83</v>
      </c>
      <c r="D11" s="104" t="s">
        <v>61</v>
      </c>
      <c r="E11" s="104" t="s">
        <v>62</v>
      </c>
      <c r="F11" s="105">
        <v>26789</v>
      </c>
      <c r="G11" s="107">
        <f t="shared" si="3"/>
        <v>5</v>
      </c>
      <c r="H11" s="107">
        <f t="shared" si="1"/>
        <v>5</v>
      </c>
      <c r="I11" s="107"/>
      <c r="J11" s="197">
        <f t="shared" si="4"/>
        <v>125</v>
      </c>
      <c r="K11" s="107">
        <v>2011</v>
      </c>
      <c r="L11" s="104">
        <v>33</v>
      </c>
      <c r="M11" s="104"/>
      <c r="N11" s="104">
        <v>50</v>
      </c>
      <c r="O11" s="104"/>
    </row>
    <row r="12" spans="1:15">
      <c r="B12" s="101">
        <f t="shared" si="2"/>
        <v>161</v>
      </c>
      <c r="D12" s="104" t="s">
        <v>63</v>
      </c>
      <c r="E12" s="103" t="s">
        <v>64</v>
      </c>
      <c r="F12" s="105">
        <v>31839</v>
      </c>
      <c r="G12" s="107">
        <f t="shared" si="3"/>
        <v>3</v>
      </c>
      <c r="H12" s="107">
        <f t="shared" si="1"/>
        <v>3</v>
      </c>
      <c r="I12" s="107"/>
      <c r="J12" s="197">
        <f t="shared" si="4"/>
        <v>125</v>
      </c>
      <c r="K12" s="106">
        <v>2007</v>
      </c>
      <c r="L12" s="104">
        <v>28</v>
      </c>
      <c r="M12" s="104">
        <v>-11</v>
      </c>
      <c r="N12" s="104">
        <v>56</v>
      </c>
      <c r="O12" s="104">
        <v>88</v>
      </c>
    </row>
    <row r="13" spans="1:15">
      <c r="B13" s="101">
        <f t="shared" si="2"/>
        <v>-5</v>
      </c>
      <c r="D13" s="104" t="s">
        <v>65</v>
      </c>
      <c r="E13" s="103" t="s">
        <v>66</v>
      </c>
      <c r="F13" s="105">
        <v>33396</v>
      </c>
      <c r="G13" s="107">
        <f t="shared" si="3"/>
        <v>6</v>
      </c>
      <c r="H13" s="107">
        <f t="shared" si="1"/>
        <v>7</v>
      </c>
      <c r="I13" s="107"/>
      <c r="J13" s="197">
        <f t="shared" si="4"/>
        <v>125</v>
      </c>
      <c r="K13" s="106">
        <v>2006</v>
      </c>
      <c r="L13" s="104">
        <v>-50</v>
      </c>
      <c r="M13" s="104"/>
      <c r="N13" s="104">
        <v>45</v>
      </c>
      <c r="O13" s="104"/>
    </row>
    <row r="14" spans="1:15">
      <c r="B14" s="101">
        <f t="shared" si="2"/>
        <v>0</v>
      </c>
      <c r="D14" s="104" t="s">
        <v>67</v>
      </c>
      <c r="E14" s="104" t="s">
        <v>62</v>
      </c>
      <c r="F14" s="105">
        <v>34862</v>
      </c>
      <c r="G14" s="107">
        <f t="shared" si="3"/>
        <v>6</v>
      </c>
      <c r="H14" s="107">
        <f t="shared" si="1"/>
        <v>12</v>
      </c>
      <c r="I14" s="107"/>
      <c r="J14" s="197">
        <f t="shared" si="4"/>
        <v>125</v>
      </c>
      <c r="K14" s="107">
        <v>2012</v>
      </c>
      <c r="L14" s="104">
        <v>55</v>
      </c>
      <c r="M14" s="104"/>
      <c r="N14" s="107"/>
      <c r="O14" s="104">
        <v>-55</v>
      </c>
    </row>
    <row r="15" spans="1:15">
      <c r="B15" s="101">
        <f t="shared" si="2"/>
        <v>202</v>
      </c>
      <c r="D15" s="104" t="s">
        <v>68</v>
      </c>
      <c r="E15" s="103" t="s">
        <v>69</v>
      </c>
      <c r="F15" s="105">
        <v>36411</v>
      </c>
      <c r="G15" s="107">
        <f t="shared" si="3"/>
        <v>9</v>
      </c>
      <c r="H15" s="107">
        <f t="shared" si="1"/>
        <v>8</v>
      </c>
      <c r="I15" s="107" t="s">
        <v>95</v>
      </c>
      <c r="J15" s="197">
        <f t="shared" si="4"/>
        <v>100</v>
      </c>
      <c r="K15" s="106">
        <v>2005</v>
      </c>
      <c r="L15" s="104">
        <v>66</v>
      </c>
      <c r="M15" s="104">
        <v>88</v>
      </c>
      <c r="N15" s="104">
        <v>3</v>
      </c>
      <c r="O15" s="104">
        <v>45</v>
      </c>
    </row>
    <row r="16" spans="1:15">
      <c r="B16" s="101">
        <f t="shared" si="2"/>
        <v>500</v>
      </c>
      <c r="D16" s="104" t="s">
        <v>70</v>
      </c>
      <c r="E16" s="103" t="s">
        <v>71</v>
      </c>
      <c r="F16" s="105">
        <v>39452</v>
      </c>
      <c r="G16" s="107">
        <f t="shared" si="3"/>
        <v>1</v>
      </c>
      <c r="H16" s="107">
        <f t="shared" si="1"/>
        <v>5</v>
      </c>
      <c r="I16" s="107" t="s">
        <v>95</v>
      </c>
      <c r="J16" s="197">
        <f t="shared" si="4"/>
        <v>100</v>
      </c>
      <c r="K16" s="106">
        <v>2008</v>
      </c>
      <c r="L16" s="104">
        <v>33</v>
      </c>
      <c r="M16" s="104">
        <v>12</v>
      </c>
      <c r="N16" s="104">
        <v>455</v>
      </c>
      <c r="O16" s="104"/>
    </row>
    <row r="17" spans="2:15">
      <c r="B17" s="101">
        <f t="shared" si="2"/>
        <v>-38</v>
      </c>
      <c r="D17" s="104" t="s">
        <v>72</v>
      </c>
      <c r="E17" s="104" t="s">
        <v>62</v>
      </c>
      <c r="F17" s="105">
        <f ca="1">TODAY()-20</f>
        <v>44121</v>
      </c>
      <c r="G17" s="107">
        <f t="shared" ca="1" si="3"/>
        <v>10</v>
      </c>
      <c r="H17" s="107">
        <f t="shared" ca="1" si="1"/>
        <v>17</v>
      </c>
      <c r="I17" s="107" t="s">
        <v>95</v>
      </c>
      <c r="J17" s="197">
        <f t="shared" si="4"/>
        <v>100</v>
      </c>
      <c r="K17" s="107">
        <v>2013</v>
      </c>
      <c r="L17" s="104">
        <v>-40</v>
      </c>
      <c r="M17" s="104">
        <v>2</v>
      </c>
      <c r="N17" s="104">
        <v>2</v>
      </c>
      <c r="O17" s="104">
        <v>-2</v>
      </c>
    </row>
    <row r="18" spans="2:15">
      <c r="B18" s="101">
        <f t="shared" si="2"/>
        <v>134</v>
      </c>
      <c r="D18" s="104" t="s">
        <v>73</v>
      </c>
      <c r="E18" s="103" t="s">
        <v>74</v>
      </c>
      <c r="F18" s="105">
        <f ca="1">TODAY()-15</f>
        <v>44126</v>
      </c>
      <c r="G18" s="107">
        <f t="shared" ca="1" si="3"/>
        <v>10</v>
      </c>
      <c r="H18" s="107">
        <f t="shared" ca="1" si="1"/>
        <v>22</v>
      </c>
      <c r="I18" s="107"/>
      <c r="J18" s="197">
        <f t="shared" si="4"/>
        <v>125</v>
      </c>
      <c r="K18" s="106">
        <v>2009</v>
      </c>
      <c r="L18" s="104">
        <v>25</v>
      </c>
      <c r="M18" s="104">
        <v>55</v>
      </c>
      <c r="N18" s="108">
        <v>9</v>
      </c>
      <c r="O18" s="104">
        <v>45</v>
      </c>
    </row>
    <row r="19" spans="2:15">
      <c r="B19" s="101">
        <f t="shared" si="2"/>
        <v>5673</v>
      </c>
      <c r="D19" s="104" t="s">
        <v>75</v>
      </c>
      <c r="E19" s="103" t="s">
        <v>69</v>
      </c>
      <c r="F19" s="105">
        <f ca="1">TODAY()-7</f>
        <v>44134</v>
      </c>
      <c r="G19" s="107">
        <f t="shared" ca="1" si="3"/>
        <v>10</v>
      </c>
      <c r="H19" s="107">
        <f t="shared" ca="1" si="1"/>
        <v>30</v>
      </c>
      <c r="I19" s="107" t="s">
        <v>95</v>
      </c>
      <c r="J19" s="197">
        <f t="shared" si="4"/>
        <v>100</v>
      </c>
      <c r="K19" s="106">
        <v>2002</v>
      </c>
      <c r="L19" s="104">
        <v>45</v>
      </c>
      <c r="M19" s="104">
        <v>5588</v>
      </c>
      <c r="N19" s="104">
        <v>-5</v>
      </c>
      <c r="O19" s="104">
        <v>45</v>
      </c>
    </row>
    <row r="20" spans="2:15">
      <c r="B20" s="101">
        <f t="shared" si="2"/>
        <v>0</v>
      </c>
      <c r="D20" s="104"/>
      <c r="E20" s="104"/>
      <c r="F20" s="105"/>
      <c r="G20" s="107"/>
      <c r="H20" s="107"/>
      <c r="I20" s="107"/>
      <c r="J20" s="197"/>
      <c r="K20" s="107"/>
      <c r="L20" s="104"/>
      <c r="M20" s="104"/>
      <c r="N20" s="104"/>
      <c r="O20" s="104"/>
    </row>
    <row r="21" spans="2:15">
      <c r="B21" s="101">
        <f t="shared" si="2"/>
        <v>0</v>
      </c>
      <c r="D21" s="104"/>
      <c r="E21" s="104"/>
      <c r="F21" s="105"/>
      <c r="G21" s="107"/>
      <c r="H21" s="107"/>
      <c r="I21" s="107"/>
      <c r="J21" s="197"/>
      <c r="K21" s="107"/>
      <c r="L21" s="104"/>
      <c r="M21" s="104"/>
      <c r="N21" s="104"/>
      <c r="O21" s="104"/>
    </row>
    <row r="22" spans="2:15">
      <c r="B22" s="101">
        <f t="shared" si="2"/>
        <v>0</v>
      </c>
      <c r="D22" s="104"/>
      <c r="E22" s="104"/>
      <c r="F22" s="105"/>
      <c r="G22" s="107"/>
      <c r="H22" s="107"/>
      <c r="I22" s="107"/>
      <c r="J22" s="107"/>
      <c r="K22" s="107"/>
      <c r="L22" s="104"/>
      <c r="M22" s="104"/>
      <c r="N22" s="104"/>
      <c r="O22" s="104"/>
    </row>
    <row r="23" spans="2:15">
      <c r="B23" s="101">
        <f t="shared" si="2"/>
        <v>0</v>
      </c>
      <c r="D23" s="104"/>
      <c r="E23" s="104"/>
      <c r="F23" s="105"/>
      <c r="G23" s="107"/>
      <c r="H23" s="107"/>
      <c r="I23" s="107"/>
      <c r="J23" s="107"/>
      <c r="K23" s="107"/>
      <c r="L23" s="104"/>
      <c r="M23" s="104"/>
      <c r="N23" s="104"/>
      <c r="O23" s="104"/>
    </row>
    <row r="24" spans="2:15">
      <c r="B24" s="101">
        <f t="shared" si="2"/>
        <v>0</v>
      </c>
      <c r="D24" s="104"/>
      <c r="E24" s="104"/>
      <c r="F24" s="105"/>
      <c r="G24" s="107"/>
      <c r="H24" s="107"/>
      <c r="I24" s="107"/>
      <c r="J24" s="107"/>
      <c r="K24" s="107"/>
      <c r="L24" s="104"/>
      <c r="M24" s="104"/>
      <c r="N24" s="104"/>
      <c r="O24" s="104"/>
    </row>
    <row r="25" spans="2:15">
      <c r="B25" s="101">
        <f t="shared" si="2"/>
        <v>0</v>
      </c>
      <c r="D25" s="104"/>
      <c r="E25" s="104"/>
      <c r="F25" s="105"/>
      <c r="G25" s="107"/>
      <c r="H25" s="107"/>
      <c r="I25" s="107"/>
      <c r="J25" s="107"/>
      <c r="K25" s="107"/>
      <c r="L25" s="104"/>
      <c r="M25" s="104"/>
      <c r="N25" s="104"/>
      <c r="O25" s="104"/>
    </row>
    <row r="26" spans="2:15">
      <c r="B26" s="101">
        <f t="shared" si="2"/>
        <v>0</v>
      </c>
      <c r="D26" s="104"/>
      <c r="E26" s="104"/>
      <c r="F26" s="104"/>
      <c r="G26" s="107"/>
      <c r="H26" s="107"/>
      <c r="I26" s="107"/>
      <c r="J26" s="104"/>
      <c r="K26" s="107"/>
      <c r="L26" s="104"/>
      <c r="M26" s="104"/>
      <c r="N26" s="104"/>
      <c r="O26" s="104"/>
    </row>
    <row r="27" spans="2:15">
      <c r="B27" s="101">
        <f t="shared" si="2"/>
        <v>0</v>
      </c>
      <c r="D27" s="104"/>
      <c r="E27" s="104"/>
      <c r="F27" s="104"/>
      <c r="G27" s="107"/>
      <c r="H27" s="107"/>
      <c r="I27" s="107"/>
      <c r="J27" s="104"/>
      <c r="K27" s="107"/>
      <c r="L27" s="104"/>
      <c r="M27" s="104"/>
      <c r="N27" s="104"/>
      <c r="O27" s="104"/>
    </row>
    <row r="28" spans="2:15">
      <c r="B28" s="101">
        <f t="shared" si="2"/>
        <v>0</v>
      </c>
      <c r="D28" s="104"/>
      <c r="E28" s="104"/>
      <c r="F28" s="104"/>
      <c r="G28" s="107"/>
      <c r="H28" s="107"/>
      <c r="I28" s="107"/>
      <c r="J28" s="104"/>
      <c r="K28" s="107"/>
      <c r="L28" s="104"/>
      <c r="M28" s="104"/>
      <c r="N28" s="104"/>
      <c r="O28" s="104"/>
    </row>
    <row r="29" spans="2:15">
      <c r="B29" s="101">
        <f t="shared" si="2"/>
        <v>0</v>
      </c>
      <c r="D29" s="104"/>
      <c r="E29" s="104"/>
      <c r="F29" s="104"/>
      <c r="G29" s="107"/>
      <c r="H29" s="107"/>
      <c r="I29" s="107"/>
      <c r="J29" s="104"/>
      <c r="K29" s="107"/>
      <c r="L29" s="104"/>
      <c r="M29" s="104"/>
      <c r="N29" s="104"/>
      <c r="O29" s="104"/>
    </row>
    <row r="30" spans="2:15">
      <c r="B30" s="101">
        <f t="shared" si="2"/>
        <v>0</v>
      </c>
      <c r="D30" s="104"/>
      <c r="E30" s="104"/>
      <c r="F30" s="104"/>
      <c r="G30" s="107"/>
      <c r="H30" s="107"/>
      <c r="I30" s="107"/>
      <c r="J30" s="104"/>
      <c r="K30" s="107"/>
      <c r="L30" s="104"/>
      <c r="M30" s="104"/>
      <c r="N30" s="104"/>
      <c r="O30" s="104"/>
    </row>
    <row r="31" spans="2:15">
      <c r="B31" s="101">
        <f t="shared" si="2"/>
        <v>0</v>
      </c>
      <c r="D31" s="104"/>
      <c r="E31" s="104"/>
      <c r="F31" s="104"/>
      <c r="G31" s="107"/>
      <c r="H31" s="107"/>
      <c r="I31" s="107"/>
      <c r="J31" s="104"/>
      <c r="K31" s="107"/>
      <c r="L31" s="104"/>
      <c r="M31" s="104"/>
      <c r="N31" s="104"/>
      <c r="O31" s="104"/>
    </row>
    <row r="32" spans="2:15">
      <c r="B32" s="101">
        <f t="shared" si="2"/>
        <v>0</v>
      </c>
      <c r="D32" s="104"/>
      <c r="E32" s="104"/>
      <c r="F32" s="104"/>
      <c r="G32" s="107"/>
      <c r="H32" s="107"/>
      <c r="I32" s="107"/>
      <c r="J32" s="104"/>
      <c r="K32" s="107"/>
      <c r="L32" s="104"/>
      <c r="M32" s="104"/>
      <c r="N32" s="104"/>
      <c r="O32" s="104"/>
    </row>
    <row r="33" spans="2:20">
      <c r="B33" s="101">
        <f t="shared" si="2"/>
        <v>0</v>
      </c>
      <c r="D33" s="104"/>
      <c r="E33" s="104"/>
      <c r="F33" s="104"/>
      <c r="G33" s="107"/>
      <c r="H33" s="107"/>
      <c r="I33" s="107"/>
      <c r="J33" s="104"/>
      <c r="K33" s="107"/>
      <c r="L33" s="104"/>
      <c r="M33" s="104"/>
      <c r="N33" s="104"/>
      <c r="O33" s="104"/>
    </row>
    <row r="34" spans="2:20">
      <c r="B34" s="101">
        <f t="shared" si="2"/>
        <v>0</v>
      </c>
      <c r="D34" s="104"/>
      <c r="E34" s="104"/>
      <c r="F34" s="104"/>
      <c r="G34" s="107"/>
      <c r="H34" s="107"/>
      <c r="I34" s="107"/>
      <c r="J34" s="104"/>
      <c r="K34" s="107"/>
      <c r="L34" s="104"/>
      <c r="M34" s="104"/>
      <c r="N34" s="104"/>
      <c r="O34" s="104"/>
    </row>
    <row r="35" spans="2:20">
      <c r="B35" s="101">
        <f t="shared" si="2"/>
        <v>0</v>
      </c>
      <c r="D35" s="104"/>
      <c r="E35" s="104"/>
      <c r="F35" s="104"/>
      <c r="G35" s="107"/>
      <c r="H35" s="107"/>
      <c r="I35" s="107"/>
      <c r="J35" s="104"/>
      <c r="K35" s="107"/>
      <c r="L35" s="104"/>
      <c r="M35" s="104"/>
      <c r="N35" s="104"/>
      <c r="O35" s="104"/>
    </row>
    <row r="36" spans="2:20" ht="32.450000000000003" customHeight="1">
      <c r="B36" s="101">
        <f t="shared" si="2"/>
        <v>0</v>
      </c>
      <c r="D36" s="104"/>
      <c r="E36" s="104"/>
      <c r="F36" s="104"/>
      <c r="G36" s="107"/>
      <c r="H36" s="107"/>
      <c r="I36" s="107"/>
      <c r="J36" s="107"/>
      <c r="K36" s="107"/>
      <c r="L36" s="107"/>
      <c r="M36" s="107"/>
      <c r="N36" s="107"/>
      <c r="O36" s="107"/>
      <c r="R36" s="342" t="s">
        <v>125</v>
      </c>
      <c r="S36" s="342" t="s">
        <v>126</v>
      </c>
      <c r="T36" s="19" t="s">
        <v>127</v>
      </c>
    </row>
    <row r="37" spans="2:20">
      <c r="B37" s="101">
        <f t="shared" si="2"/>
        <v>0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</row>
    <row r="38" spans="2:20" ht="15.75" thickBot="1">
      <c r="B38" s="101">
        <f t="shared" si="2"/>
        <v>0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2:20" ht="17.25">
      <c r="B39" s="101">
        <f t="shared" ref="B39:B49" si="5">SUM(M39:O39)</f>
        <v>0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R39" s="252">
        <v>1</v>
      </c>
      <c r="S39" s="252">
        <v>101</v>
      </c>
      <c r="T39" s="252" t="s">
        <v>108</v>
      </c>
    </row>
    <row r="40" spans="2:20" ht="17.25">
      <c r="B40" s="101">
        <f t="shared" si="5"/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R40" s="253">
        <v>2</v>
      </c>
      <c r="S40" s="253">
        <v>102</v>
      </c>
      <c r="T40" s="253" t="s">
        <v>128</v>
      </c>
    </row>
    <row r="41" spans="2:20" ht="17.25">
      <c r="B41" s="101">
        <f t="shared" si="5"/>
        <v>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R41" s="254">
        <v>3</v>
      </c>
      <c r="S41" s="254">
        <v>103</v>
      </c>
      <c r="T41" s="254" t="s">
        <v>129</v>
      </c>
    </row>
    <row r="42" spans="2:20" ht="17.25">
      <c r="B42" s="101">
        <f t="shared" si="5"/>
        <v>0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R42" s="253">
        <v>4</v>
      </c>
      <c r="S42" s="253">
        <v>104</v>
      </c>
      <c r="T42" s="253" t="s">
        <v>130</v>
      </c>
    </row>
    <row r="43" spans="2:20" ht="17.25">
      <c r="B43" s="101">
        <f t="shared" si="5"/>
        <v>0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4"/>
      <c r="O43" s="104"/>
      <c r="R43" s="254">
        <v>5</v>
      </c>
      <c r="S43" s="254">
        <v>105</v>
      </c>
      <c r="T43" s="254" t="s">
        <v>131</v>
      </c>
    </row>
    <row r="44" spans="2:20" ht="17.25">
      <c r="B44" s="101">
        <f t="shared" si="5"/>
        <v>0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4"/>
      <c r="O44" s="104"/>
      <c r="R44" s="253">
        <v>6</v>
      </c>
      <c r="S44" s="253">
        <v>106</v>
      </c>
      <c r="T44" s="253" t="s">
        <v>132</v>
      </c>
    </row>
    <row r="45" spans="2:20" ht="17.25">
      <c r="B45" s="101">
        <f t="shared" si="5"/>
        <v>0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4"/>
      <c r="O45" s="104"/>
      <c r="R45" s="254">
        <v>7</v>
      </c>
      <c r="S45" s="254">
        <v>107</v>
      </c>
      <c r="T45" s="254" t="s">
        <v>133</v>
      </c>
    </row>
    <row r="46" spans="2:20" ht="17.25">
      <c r="B46" s="101">
        <f t="shared" si="5"/>
        <v>0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4"/>
      <c r="O46" s="104"/>
      <c r="R46" s="253">
        <v>8</v>
      </c>
      <c r="S46" s="253">
        <v>108</v>
      </c>
      <c r="T46" s="253" t="s">
        <v>134</v>
      </c>
    </row>
    <row r="47" spans="2:20" ht="17.25">
      <c r="B47" s="101">
        <f t="shared" si="5"/>
        <v>0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4"/>
      <c r="O47" s="104"/>
      <c r="R47" s="254">
        <v>9</v>
      </c>
      <c r="S47" s="254">
        <v>109</v>
      </c>
      <c r="T47" s="254" t="s">
        <v>135</v>
      </c>
    </row>
    <row r="48" spans="2:20" ht="17.25">
      <c r="B48" s="101">
        <f t="shared" si="5"/>
        <v>0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4"/>
      <c r="O48" s="104"/>
      <c r="R48" s="253">
        <v>10</v>
      </c>
      <c r="S48" s="253">
        <v>110</v>
      </c>
      <c r="T48" s="253" t="s">
        <v>136</v>
      </c>
    </row>
    <row r="49" spans="2:20" ht="18" thickBot="1">
      <c r="B49" s="101">
        <f t="shared" si="5"/>
        <v>0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4"/>
      <c r="O49" s="104"/>
      <c r="R49" s="255">
        <v>11</v>
      </c>
      <c r="S49" s="255">
        <v>111</v>
      </c>
      <c r="T49" s="255" t="s">
        <v>137</v>
      </c>
    </row>
    <row r="50" spans="2:20">
      <c r="B50" s="101">
        <f t="shared" si="2"/>
        <v>0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4"/>
      <c r="O50" s="104"/>
    </row>
    <row r="51" spans="2:20">
      <c r="B51" s="101">
        <f t="shared" si="2"/>
        <v>0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4"/>
      <c r="O51" s="104"/>
    </row>
    <row r="52" spans="2:20">
      <c r="B52" s="101">
        <f t="shared" si="2"/>
        <v>0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4"/>
      <c r="O52" s="104"/>
    </row>
    <row r="53" spans="2:20">
      <c r="B53" s="101">
        <f t="shared" si="2"/>
        <v>0</v>
      </c>
      <c r="D53" s="104"/>
      <c r="E53" s="104"/>
      <c r="F53" s="104"/>
      <c r="G53" s="107"/>
      <c r="H53" s="107"/>
      <c r="I53" s="107"/>
      <c r="J53" s="104"/>
      <c r="K53" s="107"/>
      <c r="L53" s="104"/>
      <c r="M53" s="104"/>
      <c r="N53" s="104"/>
      <c r="O53" s="104"/>
    </row>
    <row r="54" spans="2:20">
      <c r="B54" s="101">
        <f t="shared" si="2"/>
        <v>0</v>
      </c>
      <c r="D54" s="104"/>
      <c r="E54" s="104"/>
      <c r="F54" s="104"/>
      <c r="G54" s="107"/>
      <c r="H54" s="107"/>
      <c r="I54" s="107"/>
      <c r="J54" s="104"/>
      <c r="K54" s="107"/>
      <c r="L54" s="104"/>
      <c r="M54" s="104"/>
      <c r="N54" s="104"/>
      <c r="O54" s="104"/>
    </row>
    <row r="55" spans="2:20">
      <c r="B55" s="101">
        <f t="shared" si="2"/>
        <v>0</v>
      </c>
      <c r="D55" s="104"/>
      <c r="E55" s="104"/>
      <c r="F55" s="104"/>
      <c r="G55" s="107"/>
      <c r="H55" s="107"/>
      <c r="I55" s="107"/>
      <c r="J55" s="104"/>
      <c r="K55" s="107"/>
      <c r="L55" s="104"/>
      <c r="M55" s="104"/>
      <c r="N55" s="104"/>
      <c r="O55" s="104"/>
    </row>
    <row r="56" spans="2:20">
      <c r="B56" s="101">
        <f t="shared" si="2"/>
        <v>0</v>
      </c>
      <c r="D56" s="104"/>
      <c r="E56" s="104"/>
      <c r="F56" s="104"/>
      <c r="G56" s="107"/>
      <c r="H56" s="107"/>
      <c r="I56" s="107"/>
      <c r="J56" s="104"/>
      <c r="K56" s="107"/>
      <c r="L56" s="104"/>
      <c r="M56" s="104"/>
      <c r="N56" s="104"/>
      <c r="O56" s="104"/>
    </row>
    <row r="57" spans="2:20">
      <c r="B57" s="101">
        <f t="shared" si="2"/>
        <v>0</v>
      </c>
      <c r="D57" s="104"/>
      <c r="E57" s="104"/>
      <c r="F57" s="104"/>
      <c r="G57" s="107"/>
      <c r="H57" s="107"/>
      <c r="I57" s="107"/>
      <c r="J57" s="104"/>
      <c r="K57" s="107"/>
      <c r="L57" s="104"/>
      <c r="M57" s="104"/>
      <c r="N57" s="104"/>
      <c r="O57" s="104"/>
    </row>
    <row r="58" spans="2:20">
      <c r="B58" s="101">
        <f t="shared" si="2"/>
        <v>0</v>
      </c>
      <c r="D58" s="104"/>
      <c r="E58" s="104"/>
      <c r="F58" s="104"/>
      <c r="G58" s="107"/>
      <c r="H58" s="107"/>
      <c r="I58" s="107"/>
      <c r="J58" s="104"/>
      <c r="K58" s="107"/>
      <c r="L58" s="104"/>
      <c r="M58" s="104"/>
      <c r="N58" s="104"/>
      <c r="O58" s="104"/>
    </row>
    <row r="59" spans="2:20">
      <c r="B59" s="101">
        <f t="shared" si="2"/>
        <v>0</v>
      </c>
      <c r="D59" s="104"/>
      <c r="E59" s="104"/>
      <c r="F59" s="104"/>
      <c r="G59" s="107"/>
      <c r="H59" s="107"/>
      <c r="I59" s="107"/>
      <c r="J59" s="104"/>
      <c r="K59" s="107"/>
      <c r="L59" s="104"/>
      <c r="M59" s="104"/>
      <c r="N59" s="104"/>
      <c r="O59" s="104"/>
    </row>
    <row r="60" spans="2:20">
      <c r="B60" s="101">
        <f t="shared" si="2"/>
        <v>0</v>
      </c>
      <c r="D60" s="104"/>
      <c r="E60" s="104"/>
      <c r="F60" s="104"/>
      <c r="G60" s="107"/>
      <c r="H60" s="107"/>
      <c r="I60" s="107"/>
      <c r="J60" s="104"/>
      <c r="K60" s="107"/>
      <c r="L60" s="104"/>
      <c r="M60" s="104"/>
      <c r="N60" s="104"/>
      <c r="O60" s="104"/>
    </row>
    <row r="61" spans="2:20">
      <c r="B61" s="101">
        <f t="shared" si="2"/>
        <v>0</v>
      </c>
      <c r="D61" s="104"/>
      <c r="E61" s="104"/>
      <c r="F61" s="104"/>
      <c r="G61" s="107"/>
      <c r="H61" s="107"/>
      <c r="I61" s="107"/>
      <c r="J61" s="104"/>
      <c r="K61" s="107"/>
      <c r="L61" s="104"/>
      <c r="M61" s="104"/>
      <c r="N61" s="104"/>
      <c r="O61" s="104"/>
    </row>
    <row r="62" spans="2:20">
      <c r="B62" s="101">
        <f t="shared" si="2"/>
        <v>0</v>
      </c>
      <c r="D62" s="104"/>
      <c r="E62" s="104"/>
      <c r="F62" s="104"/>
      <c r="G62" s="107"/>
      <c r="H62" s="107"/>
      <c r="I62" s="107"/>
      <c r="J62" s="104"/>
      <c r="K62" s="107"/>
      <c r="L62" s="104"/>
      <c r="M62" s="104"/>
      <c r="N62" s="104"/>
      <c r="O62" s="104"/>
    </row>
    <row r="63" spans="2:20">
      <c r="B63" s="101">
        <f t="shared" si="2"/>
        <v>0</v>
      </c>
      <c r="D63" s="104"/>
      <c r="E63" s="104"/>
      <c r="F63" s="104"/>
      <c r="G63" s="107"/>
      <c r="H63" s="107"/>
      <c r="I63" s="107"/>
      <c r="J63" s="104"/>
      <c r="K63" s="107"/>
      <c r="L63" s="104"/>
      <c r="M63" s="104"/>
      <c r="N63" s="104"/>
      <c r="O63" s="104"/>
    </row>
    <row r="64" spans="2:20">
      <c r="B64" s="101">
        <f t="shared" si="2"/>
        <v>0</v>
      </c>
      <c r="D64" s="104"/>
      <c r="E64" s="104"/>
      <c r="F64" s="104"/>
      <c r="G64" s="107"/>
      <c r="H64" s="107"/>
      <c r="I64" s="107"/>
      <c r="J64" s="104"/>
      <c r="K64" s="107"/>
      <c r="L64" s="104"/>
      <c r="M64" s="104"/>
      <c r="N64" s="104"/>
      <c r="O64" s="104"/>
    </row>
    <row r="65" spans="2:15">
      <c r="B65" s="101">
        <f t="shared" si="2"/>
        <v>0</v>
      </c>
      <c r="D65" s="104"/>
      <c r="E65" s="104"/>
      <c r="F65" s="104"/>
      <c r="G65" s="107"/>
      <c r="H65" s="107"/>
      <c r="I65" s="107"/>
      <c r="J65" s="104"/>
      <c r="K65" s="107"/>
      <c r="L65" s="104"/>
      <c r="M65" s="104"/>
      <c r="N65" s="104"/>
      <c r="O65" s="104"/>
    </row>
    <row r="66" spans="2:15">
      <c r="B66" s="101">
        <f t="shared" si="2"/>
        <v>0</v>
      </c>
      <c r="D66" s="104"/>
      <c r="E66" s="104"/>
      <c r="F66" s="104"/>
      <c r="G66" s="107"/>
      <c r="H66" s="107"/>
      <c r="I66" s="107"/>
      <c r="J66" s="104"/>
      <c r="K66" s="107"/>
      <c r="L66" s="104"/>
      <c r="M66" s="104"/>
      <c r="N66" s="104"/>
      <c r="O66" s="104"/>
    </row>
    <row r="67" spans="2:15">
      <c r="B67" s="101">
        <f t="shared" si="2"/>
        <v>0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4"/>
    </row>
    <row r="68" spans="2:15">
      <c r="B68" s="101">
        <f t="shared" si="2"/>
        <v>0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4"/>
    </row>
    <row r="69" spans="2:15">
      <c r="B69" s="101">
        <f t="shared" ref="B69:B84" si="6">SUM(L69:O69)</f>
        <v>0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4"/>
    </row>
    <row r="70" spans="2:15">
      <c r="B70" s="101">
        <f t="shared" si="6"/>
        <v>0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4"/>
    </row>
    <row r="71" spans="2:15">
      <c r="B71" s="101">
        <f t="shared" si="6"/>
        <v>0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4"/>
    </row>
    <row r="72" spans="2:15">
      <c r="B72" s="101">
        <f t="shared" si="6"/>
        <v>0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4"/>
    </row>
    <row r="73" spans="2:15">
      <c r="B73" s="101">
        <f t="shared" si="6"/>
        <v>0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4"/>
    </row>
    <row r="74" spans="2:15">
      <c r="B74" s="101">
        <f t="shared" si="6"/>
        <v>0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4"/>
    </row>
    <row r="75" spans="2:15">
      <c r="B75" s="101">
        <f t="shared" si="6"/>
        <v>0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4"/>
    </row>
    <row r="76" spans="2:15">
      <c r="B76" s="101">
        <f t="shared" si="6"/>
        <v>0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4"/>
    </row>
    <row r="77" spans="2:15">
      <c r="B77" s="101">
        <f t="shared" si="6"/>
        <v>0</v>
      </c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4"/>
    </row>
    <row r="78" spans="2:15">
      <c r="B78" s="101">
        <f t="shared" si="6"/>
        <v>0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4"/>
    </row>
    <row r="79" spans="2:15">
      <c r="B79" s="101">
        <f t="shared" si="6"/>
        <v>0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4"/>
    </row>
    <row r="80" spans="2:15">
      <c r="B80" s="101">
        <f t="shared" si="6"/>
        <v>0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4"/>
    </row>
    <row r="81" spans="2:15">
      <c r="B81" s="101">
        <f t="shared" si="6"/>
        <v>0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4"/>
    </row>
    <row r="82" spans="2:15">
      <c r="B82" s="101">
        <f t="shared" si="6"/>
        <v>0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4"/>
    </row>
    <row r="83" spans="2:15">
      <c r="B83" s="101">
        <f t="shared" si="6"/>
        <v>0</v>
      </c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4"/>
    </row>
    <row r="84" spans="2:15">
      <c r="B84" s="101">
        <f t="shared" si="6"/>
        <v>0</v>
      </c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4"/>
    </row>
  </sheetData>
  <autoFilter ref="D4:O19" xr:uid="{00000000-0009-0000-0000-00000A000000}">
    <sortState xmlns:xlrd2="http://schemas.microsoft.com/office/spreadsheetml/2017/richdata2" ref="D5:O19">
      <sortCondition ref="F4:F19"/>
    </sortState>
  </autoFilter>
  <conditionalFormatting sqref="D5:E36 D85:E1048576 D53:E66">
    <cfRule type="cellIs" dxfId="49" priority="33" operator="greaterThan">
      <formula>0.01</formula>
    </cfRule>
  </conditionalFormatting>
  <conditionalFormatting sqref="G5:G36 G53:G48576">
    <cfRule type="colorScale" priority="32">
      <colorScale>
        <cfvo type="min"/>
        <cfvo type="max"/>
        <color rgb="FFFCFCFF"/>
        <color theme="8" tint="0.39997558519241921"/>
      </colorScale>
    </cfRule>
  </conditionalFormatting>
  <conditionalFormatting sqref="L85:L1048576 L5:L35 L53:L66 T39:T49">
    <cfRule type="cellIs" dxfId="48" priority="28" operator="lessThan">
      <formula>0</formula>
    </cfRule>
  </conditionalFormatting>
  <conditionalFormatting sqref="J85:J1048576 J21:J35 J53:J66 R39:R49">
    <cfRule type="containsText" dxfId="47" priority="27" operator="containsText" text="tax">
      <formula>NOT(ISERROR(SEARCH("tax",J21)))</formula>
    </cfRule>
  </conditionalFormatting>
  <conditionalFormatting sqref="B2:B3 B5:B1048576 D67:N84 F2 E3 D2">
    <cfRule type="cellIs" dxfId="46" priority="26" operator="equal">
      <formula>0</formula>
    </cfRule>
  </conditionalFormatting>
  <conditionalFormatting sqref="L2:O2">
    <cfRule type="cellIs" dxfId="45" priority="25" operator="equal">
      <formula>0</formula>
    </cfRule>
  </conditionalFormatting>
  <conditionalFormatting sqref="F2 E3 D2 B2:B1048576">
    <cfRule type="cellIs" dxfId="44" priority="21" operator="lessThan">
      <formula>0</formula>
    </cfRule>
    <cfRule type="cellIs" dxfId="43" priority="22" operator="greaterThan">
      <formula>0</formula>
    </cfRule>
  </conditionalFormatting>
  <conditionalFormatting sqref="K5:K35 K53:K66 K85:K1048576">
    <cfRule type="duplicateValues" dxfId="42" priority="42"/>
  </conditionalFormatting>
  <conditionalFormatting sqref="J5:J35 J53:J220 R39:R49">
    <cfRule type="cellIs" dxfId="41" priority="16" operator="equal">
      <formula>100</formula>
    </cfRule>
  </conditionalFormatting>
  <conditionalFormatting sqref="F1">
    <cfRule type="cellIs" dxfId="40" priority="15" operator="equal">
      <formula>0</formula>
    </cfRule>
  </conditionalFormatting>
  <conditionalFormatting sqref="F1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F5:F32">
    <cfRule type="timePeriod" dxfId="37" priority="5" timePeriod="lastWeek">
      <formula>AND(TODAY()-ROUNDDOWN(F5,0)&gt;=(WEEKDAY(TODAY())),TODAY()-ROUNDDOWN(F5,0)&lt;(WEEKDAY(TODAY())+7))</formula>
    </cfRule>
  </conditionalFormatting>
  <conditionalFormatting sqref="F5:F23">
    <cfRule type="timePeriod" dxfId="36" priority="6" timePeriod="thisMonth">
      <formula>AND(MONTH(F5)=MONTH(TODAY()),YEAR(F5)=YEAR(TODAY()))</formula>
    </cfRule>
  </conditionalFormatting>
  <conditionalFormatting sqref="I5:I19">
    <cfRule type="containsText" dxfId="35" priority="4" operator="containsText" text="M">
      <formula>NOT(ISERROR(SEARCH("M",I5)))</formula>
    </cfRule>
  </conditionalFormatting>
  <conditionalFormatting sqref="D43:M52 D37:H42">
    <cfRule type="duplicateValues" dxfId="34" priority="2"/>
  </conditionalFormatting>
  <conditionalFormatting sqref="I36:O42">
    <cfRule type="duplicateValues" dxfId="33" priority="1"/>
  </conditionalFormatting>
  <pageMargins left="0.7" right="0.7" top="0.75" bottom="0.75" header="0.3" footer="0.3"/>
  <pageSetup orientation="portrait" horizontalDpi="0" verticalDpi="0" r:id="rId1"/>
  <headerFooter differentFirst="1">
    <firstHeader xml:space="preserve">&amp;C
</first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AX77"/>
  <sheetViews>
    <sheetView workbookViewId="0">
      <selection activeCell="D3" sqref="D3"/>
    </sheetView>
  </sheetViews>
  <sheetFormatPr defaultColWidth="9.140625" defaultRowHeight="15"/>
  <cols>
    <col min="1" max="1" width="4.5703125" style="112" customWidth="1"/>
    <col min="2" max="2" width="9.5703125" style="115" customWidth="1"/>
    <col min="3" max="3" width="3.28515625" style="112" customWidth="1"/>
    <col min="4" max="4" width="10.42578125" style="112" bestFit="1" customWidth="1"/>
    <col min="5" max="5" width="10.7109375" style="112" bestFit="1" customWidth="1"/>
    <col min="6" max="6" width="15.42578125" style="112" bestFit="1" customWidth="1"/>
    <col min="7" max="9" width="9.140625" style="112"/>
    <col min="10" max="10" width="16.85546875" style="112" customWidth="1"/>
    <col min="11" max="11" width="10.5703125" style="115" customWidth="1"/>
    <col min="12" max="16384" width="9.140625" style="112"/>
  </cols>
  <sheetData>
    <row r="1" spans="1:50">
      <c r="A1" s="217" t="s">
        <v>105</v>
      </c>
      <c r="B1" s="25" t="s">
        <v>87</v>
      </c>
      <c r="C1" s="110"/>
      <c r="D1" s="25" t="s">
        <v>85</v>
      </c>
      <c r="E1" s="218" t="s">
        <v>106</v>
      </c>
      <c r="F1" s="219"/>
      <c r="G1" s="25"/>
      <c r="H1" s="17"/>
      <c r="I1" s="218" t="s">
        <v>104</v>
      </c>
      <c r="J1" s="216">
        <v>100</v>
      </c>
      <c r="K1" s="25"/>
      <c r="L1" s="25" t="s">
        <v>81</v>
      </c>
      <c r="M1" s="25" t="s">
        <v>82</v>
      </c>
      <c r="N1" s="25" t="s">
        <v>83</v>
      </c>
      <c r="O1" s="25" t="s">
        <v>84</v>
      </c>
      <c r="P1" s="17"/>
    </row>
    <row r="2" spans="1:50">
      <c r="A2" s="17"/>
      <c r="B2" s="200"/>
      <c r="C2" s="110"/>
      <c r="D2" s="200"/>
      <c r="E2" s="220" t="s">
        <v>100</v>
      </c>
      <c r="F2" s="219"/>
      <c r="G2" s="206"/>
      <c r="H2" s="17"/>
      <c r="I2" s="220" t="s">
        <v>99</v>
      </c>
      <c r="J2" s="216">
        <v>125</v>
      </c>
      <c r="K2" s="25"/>
      <c r="L2" s="200"/>
      <c r="M2" s="200"/>
      <c r="N2" s="200"/>
      <c r="O2" s="200"/>
      <c r="P2" s="17"/>
    </row>
    <row r="3" spans="1:50" s="17" customFormat="1">
      <c r="B3" s="113"/>
      <c r="C3" s="110"/>
      <c r="D3" s="111"/>
      <c r="E3" s="113"/>
      <c r="G3" s="25"/>
      <c r="I3" s="206"/>
    </row>
    <row r="4" spans="1:50">
      <c r="A4" s="17"/>
      <c r="B4" s="110"/>
      <c r="C4" s="110"/>
      <c r="D4" s="215" t="s">
        <v>45</v>
      </c>
      <c r="E4" s="215" t="s">
        <v>46</v>
      </c>
      <c r="F4" s="215" t="s">
        <v>101</v>
      </c>
      <c r="G4" s="215" t="s">
        <v>92</v>
      </c>
      <c r="H4" s="215" t="s">
        <v>93</v>
      </c>
      <c r="I4" s="215" t="s">
        <v>94</v>
      </c>
      <c r="J4" s="215" t="s">
        <v>98</v>
      </c>
      <c r="K4" s="215" t="s">
        <v>48</v>
      </c>
      <c r="L4" s="215" t="s">
        <v>97</v>
      </c>
      <c r="M4" s="215" t="s">
        <v>95</v>
      </c>
      <c r="N4" s="215" t="s">
        <v>96</v>
      </c>
      <c r="O4" s="215" t="s">
        <v>102</v>
      </c>
      <c r="P4" s="17"/>
    </row>
    <row r="5" spans="1:50">
      <c r="A5" s="17"/>
      <c r="B5" s="200"/>
      <c r="C5" s="201"/>
      <c r="D5" s="114" t="s">
        <v>49</v>
      </c>
      <c r="E5" s="114" t="s">
        <v>50</v>
      </c>
      <c r="F5" s="114">
        <v>18264</v>
      </c>
      <c r="G5" s="114"/>
      <c r="H5" s="114"/>
      <c r="I5" s="114" t="s">
        <v>95</v>
      </c>
      <c r="J5" s="114"/>
      <c r="K5" s="114">
        <v>1999</v>
      </c>
      <c r="L5" s="114">
        <v>3</v>
      </c>
      <c r="M5" s="114"/>
      <c r="N5" s="114">
        <v>7</v>
      </c>
      <c r="O5" s="114"/>
      <c r="P5" s="17"/>
      <c r="AX5" s="112">
        <v>0</v>
      </c>
    </row>
    <row r="6" spans="1:50">
      <c r="A6" s="17"/>
      <c r="B6" s="200"/>
      <c r="C6" s="201"/>
      <c r="D6" s="114" t="s">
        <v>55</v>
      </c>
      <c r="E6" s="114" t="s">
        <v>56</v>
      </c>
      <c r="F6" s="114">
        <v>25209</v>
      </c>
      <c r="G6" s="114"/>
      <c r="H6" s="114"/>
      <c r="I6" s="114"/>
      <c r="J6" s="114"/>
      <c r="K6" s="114">
        <v>2003</v>
      </c>
      <c r="L6" s="114">
        <v>-33</v>
      </c>
      <c r="M6" s="114">
        <v>85</v>
      </c>
      <c r="N6" s="114">
        <v>45</v>
      </c>
      <c r="O6" s="114">
        <v>144</v>
      </c>
      <c r="P6" s="17"/>
    </row>
    <row r="7" spans="1:50">
      <c r="A7" s="17"/>
      <c r="B7" s="200"/>
      <c r="C7" s="201"/>
      <c r="D7" s="114" t="s">
        <v>70</v>
      </c>
      <c r="E7" s="114" t="s">
        <v>71</v>
      </c>
      <c r="F7" s="114">
        <v>36896</v>
      </c>
      <c r="G7" s="114"/>
      <c r="H7" s="114"/>
      <c r="I7" s="114"/>
      <c r="J7" s="114"/>
      <c r="K7" s="114">
        <v>2008</v>
      </c>
      <c r="L7" s="114">
        <v>33</v>
      </c>
      <c r="M7" s="114">
        <v>12</v>
      </c>
      <c r="N7" s="114">
        <v>455</v>
      </c>
      <c r="O7" s="114"/>
      <c r="P7" s="17"/>
    </row>
    <row r="8" spans="1:50">
      <c r="A8" s="17"/>
      <c r="B8" s="200"/>
      <c r="C8" s="201"/>
      <c r="D8" s="114" t="s">
        <v>63</v>
      </c>
      <c r="E8" s="114" t="s">
        <v>64</v>
      </c>
      <c r="F8" s="114">
        <v>31839</v>
      </c>
      <c r="G8" s="114"/>
      <c r="H8" s="114"/>
      <c r="I8" s="114"/>
      <c r="J8" s="114"/>
      <c r="K8" s="114">
        <v>2007</v>
      </c>
      <c r="L8" s="114">
        <v>28</v>
      </c>
      <c r="M8" s="114">
        <v>-11</v>
      </c>
      <c r="N8" s="114">
        <v>56</v>
      </c>
      <c r="O8" s="114">
        <v>88</v>
      </c>
      <c r="P8" s="17"/>
    </row>
    <row r="9" spans="1:50">
      <c r="A9" s="17"/>
      <c r="B9" s="200"/>
      <c r="C9" s="201"/>
      <c r="D9" s="114" t="s">
        <v>72</v>
      </c>
      <c r="E9" s="114" t="s">
        <v>62</v>
      </c>
      <c r="F9" s="114">
        <v>37318</v>
      </c>
      <c r="G9" s="114"/>
      <c r="H9" s="114"/>
      <c r="I9" s="114" t="s">
        <v>95</v>
      </c>
      <c r="J9" s="114"/>
      <c r="K9" s="114">
        <v>2013</v>
      </c>
      <c r="L9" s="114">
        <v>-40</v>
      </c>
      <c r="M9" s="114">
        <v>2</v>
      </c>
      <c r="N9" s="114">
        <v>2</v>
      </c>
      <c r="O9" s="114">
        <v>-2</v>
      </c>
      <c r="P9" s="17"/>
    </row>
    <row r="10" spans="1:50">
      <c r="A10" s="17"/>
      <c r="B10" s="200"/>
      <c r="C10" s="201"/>
      <c r="D10" s="114" t="s">
        <v>51</v>
      </c>
      <c r="E10" s="114" t="s">
        <v>52</v>
      </c>
      <c r="F10" s="114">
        <v>20182</v>
      </c>
      <c r="G10" s="114"/>
      <c r="H10" s="114"/>
      <c r="I10" s="114" t="s">
        <v>95</v>
      </c>
      <c r="J10" s="114"/>
      <c r="K10" s="114">
        <v>2000</v>
      </c>
      <c r="L10" s="114">
        <v>20</v>
      </c>
      <c r="M10" s="114">
        <v>-20</v>
      </c>
      <c r="N10" s="114">
        <v>20</v>
      </c>
      <c r="O10" s="114">
        <v>20</v>
      </c>
      <c r="P10" s="17"/>
    </row>
    <row r="11" spans="1:50">
      <c r="A11" s="17"/>
      <c r="B11" s="200"/>
      <c r="C11" s="201"/>
      <c r="D11" s="114" t="s">
        <v>59</v>
      </c>
      <c r="E11" s="114" t="s">
        <v>60</v>
      </c>
      <c r="F11" s="114">
        <v>26393</v>
      </c>
      <c r="G11" s="114"/>
      <c r="H11" s="114"/>
      <c r="I11" s="114"/>
      <c r="J11" s="114"/>
      <c r="K11" s="114">
        <v>2004</v>
      </c>
      <c r="L11" s="114">
        <v>24</v>
      </c>
      <c r="M11" s="114"/>
      <c r="N11" s="114">
        <v>-55</v>
      </c>
      <c r="O11" s="114">
        <v>88</v>
      </c>
      <c r="P11" s="17"/>
    </row>
    <row r="12" spans="1:50">
      <c r="A12" s="17"/>
      <c r="B12" s="200"/>
      <c r="C12" s="201"/>
      <c r="D12" s="114" t="s">
        <v>61</v>
      </c>
      <c r="E12" s="114" t="s">
        <v>62</v>
      </c>
      <c r="F12" s="114">
        <v>26789</v>
      </c>
      <c r="G12" s="114"/>
      <c r="H12" s="114"/>
      <c r="I12" s="114"/>
      <c r="J12" s="114"/>
      <c r="K12" s="114">
        <v>2011</v>
      </c>
      <c r="L12" s="114">
        <v>33</v>
      </c>
      <c r="M12" s="114"/>
      <c r="N12" s="114">
        <v>50</v>
      </c>
      <c r="O12" s="114"/>
      <c r="P12" s="17"/>
    </row>
    <row r="13" spans="1:50">
      <c r="A13" s="17"/>
      <c r="B13" s="200"/>
      <c r="C13" s="201"/>
      <c r="D13" s="114" t="s">
        <v>65</v>
      </c>
      <c r="E13" s="114" t="s">
        <v>66</v>
      </c>
      <c r="F13" s="114">
        <v>33396</v>
      </c>
      <c r="G13" s="114"/>
      <c r="H13" s="114"/>
      <c r="I13" s="114"/>
      <c r="J13" s="114"/>
      <c r="K13" s="114">
        <v>2006</v>
      </c>
      <c r="L13" s="114">
        <v>-50</v>
      </c>
      <c r="M13" s="114"/>
      <c r="N13" s="114">
        <v>45</v>
      </c>
      <c r="O13" s="114"/>
      <c r="P13" s="17"/>
    </row>
    <row r="14" spans="1:50">
      <c r="A14" s="17"/>
      <c r="B14" s="200"/>
      <c r="C14" s="201"/>
      <c r="D14" s="114" t="s">
        <v>67</v>
      </c>
      <c r="E14" s="114" t="s">
        <v>62</v>
      </c>
      <c r="F14" s="114">
        <v>34862</v>
      </c>
      <c r="G14" s="114"/>
      <c r="H14" s="114"/>
      <c r="I14" s="114" t="s">
        <v>95</v>
      </c>
      <c r="J14" s="114"/>
      <c r="K14" s="114">
        <v>2012</v>
      </c>
      <c r="L14" s="114">
        <v>55</v>
      </c>
      <c r="M14" s="114"/>
      <c r="N14" s="114"/>
      <c r="O14" s="114">
        <v>-55</v>
      </c>
      <c r="P14" s="17"/>
    </row>
    <row r="15" spans="1:50">
      <c r="A15" s="17"/>
      <c r="B15" s="200"/>
      <c r="C15" s="201"/>
      <c r="D15" s="114" t="s">
        <v>73</v>
      </c>
      <c r="E15" s="114" t="s">
        <v>74</v>
      </c>
      <c r="F15" s="114">
        <f ca="1">TODAY()-5000</f>
        <v>39141</v>
      </c>
      <c r="G15" s="114"/>
      <c r="H15" s="114"/>
      <c r="I15" s="114"/>
      <c r="J15" s="114"/>
      <c r="K15" s="114">
        <v>2009</v>
      </c>
      <c r="L15" s="114">
        <v>25</v>
      </c>
      <c r="M15" s="114">
        <v>55</v>
      </c>
      <c r="N15" s="114">
        <v>9</v>
      </c>
      <c r="O15" s="114">
        <v>45</v>
      </c>
      <c r="P15" s="17"/>
    </row>
    <row r="16" spans="1:50">
      <c r="A16" s="17"/>
      <c r="B16" s="200"/>
      <c r="C16" s="201"/>
      <c r="D16" s="114" t="s">
        <v>68</v>
      </c>
      <c r="E16" s="114" t="s">
        <v>69</v>
      </c>
      <c r="F16" s="114">
        <v>36411</v>
      </c>
      <c r="G16" s="114"/>
      <c r="H16" s="114"/>
      <c r="I16" s="114" t="s">
        <v>95</v>
      </c>
      <c r="J16" s="114"/>
      <c r="K16" s="114">
        <v>2005</v>
      </c>
      <c r="L16" s="114">
        <v>66</v>
      </c>
      <c r="M16" s="114">
        <v>88</v>
      </c>
      <c r="N16" s="114">
        <v>3</v>
      </c>
      <c r="O16" s="114">
        <v>45</v>
      </c>
      <c r="P16" s="17"/>
    </row>
    <row r="17" spans="1:18">
      <c r="A17" s="17"/>
      <c r="B17" s="200"/>
      <c r="C17" s="201"/>
      <c r="D17" s="114" t="s">
        <v>57</v>
      </c>
      <c r="E17" s="114" t="s">
        <v>58</v>
      </c>
      <c r="F17" s="114">
        <v>25850</v>
      </c>
      <c r="G17" s="114"/>
      <c r="H17" s="114"/>
      <c r="I17" s="114"/>
      <c r="J17" s="114"/>
      <c r="K17" s="114">
        <v>2002</v>
      </c>
      <c r="L17" s="114">
        <v>45</v>
      </c>
      <c r="M17" s="114">
        <v>55</v>
      </c>
      <c r="N17" s="114"/>
      <c r="O17" s="114">
        <v>88</v>
      </c>
      <c r="P17" s="17"/>
    </row>
    <row r="18" spans="1:18">
      <c r="A18" s="17"/>
      <c r="B18" s="200"/>
      <c r="C18" s="201"/>
      <c r="D18" s="114" t="s">
        <v>53</v>
      </c>
      <c r="E18" s="114" t="s">
        <v>54</v>
      </c>
      <c r="F18" s="114">
        <v>22992</v>
      </c>
      <c r="G18" s="114"/>
      <c r="H18" s="114"/>
      <c r="I18" s="114" t="s">
        <v>95</v>
      </c>
      <c r="J18" s="114"/>
      <c r="K18" s="114">
        <v>2001</v>
      </c>
      <c r="L18" s="114">
        <v>-45</v>
      </c>
      <c r="M18" s="114"/>
      <c r="N18" s="114">
        <v>45</v>
      </c>
      <c r="O18" s="114">
        <v>88</v>
      </c>
      <c r="P18" s="17"/>
    </row>
    <row r="19" spans="1:18">
      <c r="A19" s="17"/>
      <c r="B19" s="200"/>
      <c r="C19" s="201"/>
      <c r="D19" s="114" t="s">
        <v>75</v>
      </c>
      <c r="E19" s="114" t="s">
        <v>69</v>
      </c>
      <c r="F19" s="114">
        <f ca="1">TODAY()-4500</f>
        <v>39641</v>
      </c>
      <c r="G19" s="114"/>
      <c r="H19" s="114"/>
      <c r="I19" s="114" t="s">
        <v>95</v>
      </c>
      <c r="J19" s="114"/>
      <c r="K19" s="114">
        <v>2002</v>
      </c>
      <c r="L19" s="114">
        <v>45</v>
      </c>
      <c r="M19" s="114">
        <v>5588</v>
      </c>
      <c r="N19" s="114">
        <v>-5</v>
      </c>
      <c r="O19" s="114">
        <v>45</v>
      </c>
      <c r="P19" s="17"/>
    </row>
    <row r="20" spans="1:18">
      <c r="A20" s="17"/>
      <c r="B20" s="25"/>
      <c r="C20" s="201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7"/>
    </row>
    <row r="21" spans="1:18">
      <c r="A21" s="17"/>
      <c r="B21" s="25"/>
      <c r="C21" s="201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7"/>
    </row>
    <row r="22" spans="1:18">
      <c r="A22" s="17"/>
      <c r="B22" s="25"/>
      <c r="C22" s="201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7"/>
    </row>
    <row r="23" spans="1:18">
      <c r="A23" s="17"/>
      <c r="B23" s="25"/>
      <c r="C23" s="201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7"/>
    </row>
    <row r="24" spans="1:18">
      <c r="B24" s="112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8">
      <c r="B25" s="112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8">
      <c r="B26" s="112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1:18">
      <c r="B27" s="112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R27" s="204"/>
    </row>
    <row r="28" spans="1:18">
      <c r="B28" s="11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1:18">
      <c r="B29" s="112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8">
      <c r="B30" s="112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8">
      <c r="B31" s="112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1:18">
      <c r="B32" s="112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2:15">
      <c r="B33" s="112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2:15">
      <c r="B34" s="112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  <row r="35" spans="2:15">
      <c r="B35" s="112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2:15">
      <c r="B36" s="112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2:15">
      <c r="B37" s="112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2:15">
      <c r="B38" s="11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2:15">
      <c r="B39" s="112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  <row r="40" spans="2:15">
      <c r="B40" s="11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2:15">
      <c r="B41" s="112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</row>
    <row r="42" spans="2:15">
      <c r="B42" s="112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</row>
    <row r="43" spans="2:15">
      <c r="B43" s="112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2:15">
      <c r="B44" s="112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</row>
    <row r="45" spans="2:15">
      <c r="B45" s="112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</row>
    <row r="46" spans="2:15">
      <c r="B46" s="112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2:15">
      <c r="B47" s="112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</row>
    <row r="48" spans="2:15">
      <c r="B48" s="112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</row>
    <row r="49" spans="2:15">
      <c r="B49" s="112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</row>
    <row r="50" spans="2:15">
      <c r="B50" s="112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</row>
    <row r="51" spans="2:15">
      <c r="B51" s="112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</row>
    <row r="52" spans="2:15">
      <c r="B52" s="112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2:15">
      <c r="B53" s="112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2:15">
      <c r="B54" s="112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2:15">
      <c r="B55" s="112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2:15">
      <c r="B56" s="112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</row>
    <row r="57" spans="2:15">
      <c r="B57" s="112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</row>
    <row r="58" spans="2:15">
      <c r="B58" s="112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</row>
    <row r="59" spans="2:15">
      <c r="B59" s="112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</row>
    <row r="60" spans="2:15">
      <c r="B60" s="112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</row>
    <row r="61" spans="2:15">
      <c r="B61" s="112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</row>
    <row r="62" spans="2:15">
      <c r="B62" s="112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</row>
    <row r="63" spans="2:15">
      <c r="B63" s="112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</row>
    <row r="64" spans="2:15">
      <c r="B64" s="112"/>
      <c r="E64" s="114"/>
      <c r="F64" s="114"/>
      <c r="G64" s="114"/>
      <c r="H64" s="114"/>
      <c r="I64" s="114"/>
      <c r="J64" s="114"/>
      <c r="K64" s="114"/>
      <c r="L64" s="114"/>
      <c r="M64" s="114"/>
    </row>
    <row r="65" spans="2:13">
      <c r="B65" s="112"/>
      <c r="E65" s="114"/>
      <c r="F65" s="114"/>
      <c r="G65" s="114"/>
      <c r="H65" s="114"/>
      <c r="I65" s="114"/>
      <c r="J65" s="114"/>
      <c r="K65" s="114"/>
      <c r="L65" s="114"/>
      <c r="M65" s="114"/>
    </row>
    <row r="66" spans="2:13">
      <c r="B66" s="112"/>
      <c r="E66" s="114"/>
      <c r="F66" s="114"/>
      <c r="G66" s="114"/>
      <c r="H66" s="114"/>
      <c r="I66" s="114"/>
      <c r="J66" s="114"/>
      <c r="K66" s="114"/>
      <c r="L66" s="114"/>
      <c r="M66" s="114"/>
    </row>
    <row r="67" spans="2:13">
      <c r="B67" s="112"/>
      <c r="E67" s="114"/>
      <c r="F67" s="114"/>
      <c r="G67" s="114"/>
      <c r="H67" s="114"/>
      <c r="I67" s="114"/>
      <c r="J67" s="114"/>
      <c r="K67" s="114"/>
      <c r="L67" s="114"/>
      <c r="M67" s="114"/>
    </row>
    <row r="68" spans="2:13">
      <c r="E68" s="114"/>
      <c r="F68" s="114"/>
      <c r="G68" s="114"/>
      <c r="H68" s="114"/>
      <c r="I68" s="114"/>
      <c r="J68" s="114"/>
      <c r="K68" s="114"/>
      <c r="L68" s="114"/>
      <c r="M68" s="114"/>
    </row>
    <row r="69" spans="2:13">
      <c r="E69" s="114"/>
      <c r="F69" s="114"/>
      <c r="G69" s="114"/>
      <c r="H69" s="114"/>
      <c r="I69" s="114"/>
      <c r="J69" s="114"/>
      <c r="K69" s="114"/>
      <c r="L69" s="114"/>
      <c r="M69" s="114"/>
    </row>
    <row r="70" spans="2:13">
      <c r="E70" s="114"/>
      <c r="F70" s="114"/>
      <c r="G70" s="114"/>
      <c r="H70" s="114"/>
      <c r="I70" s="114"/>
      <c r="J70" s="114"/>
      <c r="K70" s="114"/>
      <c r="L70" s="114"/>
      <c r="M70" s="114"/>
    </row>
    <row r="71" spans="2:13">
      <c r="E71" s="114"/>
      <c r="F71" s="114"/>
      <c r="G71" s="114"/>
      <c r="H71" s="114"/>
      <c r="I71" s="114"/>
      <c r="J71" s="114"/>
      <c r="K71" s="114"/>
      <c r="L71" s="114"/>
      <c r="M71" s="114"/>
    </row>
    <row r="72" spans="2:13">
      <c r="E72" s="114"/>
      <c r="F72" s="114"/>
      <c r="G72" s="114"/>
      <c r="H72" s="114"/>
      <c r="I72" s="114"/>
      <c r="J72" s="114"/>
      <c r="K72" s="114"/>
      <c r="L72" s="114"/>
      <c r="M72" s="114"/>
    </row>
    <row r="73" spans="2:13">
      <c r="E73" s="114"/>
      <c r="F73" s="114"/>
      <c r="G73" s="114"/>
      <c r="H73" s="114"/>
      <c r="I73" s="114"/>
      <c r="J73" s="114"/>
      <c r="K73" s="114"/>
      <c r="L73" s="114"/>
      <c r="M73" s="114"/>
    </row>
    <row r="74" spans="2:13">
      <c r="E74" s="114"/>
      <c r="F74" s="114"/>
      <c r="G74" s="114"/>
      <c r="H74" s="114"/>
      <c r="I74" s="114"/>
      <c r="J74" s="114"/>
      <c r="K74" s="114"/>
      <c r="L74" s="114"/>
      <c r="M74" s="114"/>
    </row>
    <row r="75" spans="2:13">
      <c r="E75" s="114"/>
      <c r="F75" s="114"/>
      <c r="G75" s="114"/>
      <c r="H75" s="114"/>
      <c r="I75" s="114"/>
      <c r="J75" s="114"/>
      <c r="K75" s="114"/>
      <c r="L75" s="114"/>
      <c r="M75" s="114"/>
    </row>
    <row r="76" spans="2:13">
      <c r="E76" s="114"/>
      <c r="F76" s="114"/>
      <c r="G76" s="114"/>
      <c r="H76" s="114"/>
      <c r="I76" s="114"/>
      <c r="J76" s="114"/>
      <c r="K76" s="114"/>
      <c r="L76" s="114"/>
      <c r="M76" s="114"/>
    </row>
    <row r="77" spans="2:13">
      <c r="E77" s="114"/>
      <c r="F77" s="114"/>
      <c r="G77" s="114"/>
      <c r="H77" s="114"/>
      <c r="I77" s="114"/>
      <c r="J77" s="114"/>
      <c r="K77" s="116"/>
      <c r="L77" s="114"/>
      <c r="M77" s="114"/>
    </row>
  </sheetData>
  <conditionalFormatting sqref="B2:B3 F2 E3 D2">
    <cfRule type="cellIs" dxfId="32" priority="7" operator="equal">
      <formula>0</formula>
    </cfRule>
  </conditionalFormatting>
  <conditionalFormatting sqref="L2:O2">
    <cfRule type="cellIs" dxfId="31" priority="6" operator="equal">
      <formula>0</formula>
    </cfRule>
  </conditionalFormatting>
  <conditionalFormatting sqref="F2 E3 D2 B2:B3">
    <cfRule type="cellIs" dxfId="30" priority="4" operator="lessThan">
      <formula>0</formula>
    </cfRule>
    <cfRule type="cellIs" dxfId="29" priority="5" operator="greaterThan">
      <formula>0</formula>
    </cfRule>
  </conditionalFormatting>
  <conditionalFormatting sqref="F1">
    <cfRule type="cellIs" dxfId="28" priority="3" operator="equal">
      <formula>0</formula>
    </cfRule>
  </conditionalFormatting>
  <conditionalFormatting sqref="F1">
    <cfRule type="cellIs" dxfId="27" priority="1" operator="lessThan">
      <formula>0</formula>
    </cfRule>
    <cfRule type="cellIs" dxfId="26" priority="2" operator="greaterThan">
      <formula>0</formula>
    </cfRule>
  </conditionalFormatting>
  <hyperlinks>
    <hyperlink ref="A1" location="Index!A1" display="Ind" xr:uid="{00000000-0004-0000-0B00-000000000000}"/>
  </hyperlinks>
  <pageMargins left="0.7" right="0.7" top="0.75" bottom="0.75" header="0.3" footer="0.3"/>
  <pageSetup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D03C-C2E6-4946-897A-2C152CCB2BD6}">
  <dimension ref="A1:T46"/>
  <sheetViews>
    <sheetView workbookViewId="0">
      <selection activeCell="J6" sqref="J6"/>
    </sheetView>
  </sheetViews>
  <sheetFormatPr defaultColWidth="9.140625" defaultRowHeight="15"/>
  <cols>
    <col min="9" max="9" width="6.28515625" customWidth="1"/>
    <col min="10" max="12" width="10.7109375" customWidth="1"/>
    <col min="14" max="14" width="5.7109375" style="397" customWidth="1"/>
  </cols>
  <sheetData>
    <row r="1" spans="2:20" ht="15.75">
      <c r="K1" s="392" t="s">
        <v>287</v>
      </c>
      <c r="L1" s="392"/>
      <c r="M1" s="392"/>
      <c r="N1" s="393"/>
      <c r="O1" s="394" t="s">
        <v>288</v>
      </c>
      <c r="P1" s="394"/>
      <c r="Q1" s="394"/>
      <c r="R1" s="394"/>
      <c r="S1" s="394"/>
    </row>
    <row r="2" spans="2:20" ht="30.75" thickBot="1">
      <c r="C2" s="395" t="str">
        <f>IF(MIN(C6:C10)&lt;=C4,"Order now","")</f>
        <v>Order now</v>
      </c>
      <c r="D2" s="395" t="str">
        <f t="shared" ref="D2:H2" si="0">IF(MIN(D6:D10)&lt;=D4,"Order now","")</f>
        <v/>
      </c>
      <c r="E2" s="395" t="str">
        <f t="shared" si="0"/>
        <v>Order now</v>
      </c>
      <c r="F2" s="395" t="str">
        <f t="shared" si="0"/>
        <v>Order now</v>
      </c>
      <c r="G2" s="395" t="str">
        <f t="shared" si="0"/>
        <v/>
      </c>
      <c r="H2" s="395" t="str">
        <f t="shared" si="0"/>
        <v>Order now</v>
      </c>
      <c r="J2" s="396" t="s">
        <v>289</v>
      </c>
      <c r="O2" t="s">
        <v>290</v>
      </c>
      <c r="R2" s="398" t="s">
        <v>291</v>
      </c>
    </row>
    <row r="3" spans="2:20">
      <c r="C3" s="399" t="s">
        <v>292</v>
      </c>
      <c r="D3" s="400"/>
      <c r="E3" s="400"/>
      <c r="F3" s="400"/>
      <c r="G3" s="400"/>
      <c r="H3" s="401"/>
      <c r="J3" s="402" t="s">
        <v>293</v>
      </c>
    </row>
    <row r="4" spans="2:20" ht="15.75" thickBot="1">
      <c r="C4" s="403">
        <v>10</v>
      </c>
      <c r="D4" s="404">
        <v>45</v>
      </c>
      <c r="E4" s="404">
        <v>10</v>
      </c>
      <c r="F4" s="404">
        <v>15</v>
      </c>
      <c r="G4" s="404">
        <v>15</v>
      </c>
      <c r="H4" s="405">
        <v>10</v>
      </c>
      <c r="O4" t="s">
        <v>294</v>
      </c>
      <c r="R4" s="398" t="s">
        <v>295</v>
      </c>
    </row>
    <row r="5" spans="2:20">
      <c r="B5" s="406"/>
      <c r="C5" s="407" t="s">
        <v>296</v>
      </c>
      <c r="D5" s="407" t="s">
        <v>297</v>
      </c>
      <c r="E5" s="407" t="s">
        <v>298</v>
      </c>
      <c r="F5" s="407" t="s">
        <v>299</v>
      </c>
      <c r="G5" s="407" t="s">
        <v>300</v>
      </c>
      <c r="H5" s="407" t="s">
        <v>301</v>
      </c>
      <c r="O5" s="408" t="s">
        <v>302</v>
      </c>
      <c r="R5" s="398" t="s">
        <v>303</v>
      </c>
    </row>
    <row r="6" spans="2:20">
      <c r="B6" s="409" t="s">
        <v>81</v>
      </c>
      <c r="C6" s="410">
        <v>15</v>
      </c>
      <c r="D6" s="411">
        <v>97</v>
      </c>
      <c r="E6" s="411">
        <v>5</v>
      </c>
      <c r="F6" s="411">
        <v>6</v>
      </c>
      <c r="G6" s="411">
        <v>18</v>
      </c>
      <c r="H6" s="411">
        <v>6</v>
      </c>
      <c r="O6" s="412" t="b">
        <f>IF(MIN(C6:C10)&lt;=C$4,TRUE)</f>
        <v>1</v>
      </c>
      <c r="R6" s="413" t="b">
        <f>IF(MIN(D6:D10)&lt;=D$4,TRUE)</f>
        <v>0</v>
      </c>
    </row>
    <row r="7" spans="2:20">
      <c r="B7" s="409" t="s">
        <v>304</v>
      </c>
      <c r="C7" s="414">
        <v>33</v>
      </c>
      <c r="D7" s="414">
        <v>50</v>
      </c>
      <c r="E7" s="414">
        <v>89</v>
      </c>
      <c r="F7" s="414">
        <v>5</v>
      </c>
      <c r="G7" s="414">
        <v>25</v>
      </c>
      <c r="H7" s="414">
        <v>31</v>
      </c>
    </row>
    <row r="8" spans="2:20">
      <c r="B8" s="409" t="s">
        <v>305</v>
      </c>
      <c r="C8" s="414">
        <v>7</v>
      </c>
      <c r="D8" s="414">
        <v>102</v>
      </c>
      <c r="E8" s="414">
        <v>10</v>
      </c>
      <c r="F8" s="414">
        <v>8</v>
      </c>
      <c r="G8" s="414">
        <v>26</v>
      </c>
      <c r="H8" s="414">
        <v>28</v>
      </c>
    </row>
    <row r="9" spans="2:20">
      <c r="B9" s="409" t="s">
        <v>82</v>
      </c>
      <c r="C9" s="414">
        <v>17</v>
      </c>
      <c r="D9" s="414">
        <v>91</v>
      </c>
      <c r="E9" s="414">
        <v>65</v>
      </c>
      <c r="F9" s="414">
        <v>5</v>
      </c>
      <c r="G9" s="414">
        <v>22</v>
      </c>
      <c r="H9" s="414">
        <v>3</v>
      </c>
      <c r="T9" s="398"/>
    </row>
    <row r="10" spans="2:20">
      <c r="B10" s="409" t="s">
        <v>83</v>
      </c>
      <c r="C10" s="414">
        <v>6</v>
      </c>
      <c r="D10" s="414">
        <v>105</v>
      </c>
      <c r="E10" s="414">
        <v>42</v>
      </c>
      <c r="F10" s="414">
        <v>13</v>
      </c>
      <c r="G10" s="414">
        <v>71</v>
      </c>
      <c r="H10" s="414">
        <v>30</v>
      </c>
    </row>
    <row r="11" spans="2:20" ht="15.75" thickBot="1">
      <c r="S11" s="70"/>
    </row>
    <row r="12" spans="2:20">
      <c r="C12" s="415" t="s">
        <v>306</v>
      </c>
      <c r="D12" s="416"/>
      <c r="E12" s="416"/>
      <c r="F12" s="416"/>
      <c r="G12" s="416"/>
      <c r="H12" s="417"/>
    </row>
    <row r="13" spans="2:20" ht="15.75" thickBot="1">
      <c r="C13" s="403">
        <v>0</v>
      </c>
      <c r="D13" s="404">
        <v>0</v>
      </c>
      <c r="E13" s="404">
        <v>10</v>
      </c>
      <c r="F13" s="404">
        <v>0</v>
      </c>
      <c r="G13" s="404">
        <v>0</v>
      </c>
      <c r="H13" s="405">
        <v>0</v>
      </c>
      <c r="O13" s="418" t="s">
        <v>307</v>
      </c>
      <c r="R13" s="398" t="s">
        <v>308</v>
      </c>
    </row>
    <row r="14" spans="2:20">
      <c r="B14" s="409" t="s">
        <v>81</v>
      </c>
      <c r="C14" s="419" t="str">
        <f>IF(C6&lt;C$4,C$4-C6+C$13,"")</f>
        <v/>
      </c>
      <c r="D14" s="419" t="str">
        <f t="shared" ref="D14:H14" si="1">IF(D6&lt;D$4,D$4-D6+D$13,"")</f>
        <v/>
      </c>
      <c r="E14" s="419">
        <f t="shared" si="1"/>
        <v>15</v>
      </c>
      <c r="F14" s="419">
        <f t="shared" si="1"/>
        <v>9</v>
      </c>
      <c r="G14" s="419" t="str">
        <f t="shared" si="1"/>
        <v/>
      </c>
      <c r="H14" s="419">
        <f t="shared" si="1"/>
        <v>4</v>
      </c>
      <c r="J14" s="412" t="s">
        <v>309</v>
      </c>
      <c r="K14" s="420"/>
      <c r="L14" s="420"/>
      <c r="M14" s="420"/>
      <c r="O14" t="s">
        <v>310</v>
      </c>
      <c r="R14" s="398" t="s">
        <v>311</v>
      </c>
    </row>
    <row r="15" spans="2:20">
      <c r="B15" s="409" t="s">
        <v>304</v>
      </c>
      <c r="C15" s="411" t="str">
        <f t="shared" ref="C15:H18" si="2">IF(C7&lt;C$4,C$4-C7+C$13,"")</f>
        <v/>
      </c>
      <c r="D15" s="411" t="str">
        <f t="shared" si="2"/>
        <v/>
      </c>
      <c r="E15" s="411" t="str">
        <f t="shared" si="2"/>
        <v/>
      </c>
      <c r="F15" s="411">
        <f t="shared" si="2"/>
        <v>10</v>
      </c>
      <c r="G15" s="411" t="str">
        <f t="shared" si="2"/>
        <v/>
      </c>
      <c r="H15" s="411" t="str">
        <f t="shared" si="2"/>
        <v/>
      </c>
      <c r="J15" s="420"/>
      <c r="K15" s="420"/>
      <c r="L15" s="420"/>
      <c r="M15" s="420"/>
    </row>
    <row r="16" spans="2:20">
      <c r="B16" s="409" t="s">
        <v>305</v>
      </c>
      <c r="C16" s="411">
        <f t="shared" si="2"/>
        <v>3</v>
      </c>
      <c r="D16" s="411" t="str">
        <f t="shared" si="2"/>
        <v/>
      </c>
      <c r="E16" s="411" t="str">
        <f t="shared" si="2"/>
        <v/>
      </c>
      <c r="F16" s="411">
        <f t="shared" si="2"/>
        <v>7</v>
      </c>
      <c r="G16" s="411" t="str">
        <f t="shared" si="2"/>
        <v/>
      </c>
      <c r="H16" s="411" t="str">
        <f t="shared" si="2"/>
        <v/>
      </c>
      <c r="J16" s="420"/>
      <c r="K16" s="420"/>
      <c r="L16" s="420"/>
      <c r="M16" s="420"/>
      <c r="O16" t="s">
        <v>312</v>
      </c>
      <c r="R16" s="398" t="s">
        <v>312</v>
      </c>
    </row>
    <row r="17" spans="1:18">
      <c r="B17" s="409" t="s">
        <v>82</v>
      </c>
      <c r="C17" s="411" t="str">
        <f t="shared" si="2"/>
        <v/>
      </c>
      <c r="D17" s="411" t="str">
        <f t="shared" si="2"/>
        <v/>
      </c>
      <c r="E17" s="411" t="str">
        <f t="shared" si="2"/>
        <v/>
      </c>
      <c r="F17" s="411">
        <f t="shared" si="2"/>
        <v>10</v>
      </c>
      <c r="G17" s="411" t="str">
        <f t="shared" si="2"/>
        <v/>
      </c>
      <c r="H17" s="411">
        <f t="shared" si="2"/>
        <v>7</v>
      </c>
      <c r="J17" s="420"/>
      <c r="K17" s="420"/>
      <c r="L17" s="420"/>
      <c r="M17" s="420"/>
      <c r="O17" s="412" t="s">
        <v>313</v>
      </c>
      <c r="R17" s="398" t="s">
        <v>314</v>
      </c>
    </row>
    <row r="18" spans="1:18">
      <c r="B18" s="409" t="s">
        <v>83</v>
      </c>
      <c r="C18" s="411">
        <f t="shared" si="2"/>
        <v>4</v>
      </c>
      <c r="D18" s="411" t="str">
        <f t="shared" si="2"/>
        <v/>
      </c>
      <c r="E18" s="411" t="str">
        <f t="shared" si="2"/>
        <v/>
      </c>
      <c r="F18" s="411">
        <f t="shared" si="2"/>
        <v>2</v>
      </c>
      <c r="G18" s="411" t="str">
        <f t="shared" si="2"/>
        <v/>
      </c>
      <c r="H18" s="411" t="str">
        <f t="shared" si="2"/>
        <v/>
      </c>
      <c r="O18" s="412" t="b">
        <f>IF($C6&lt;=$C$4,TRUE)</f>
        <v>0</v>
      </c>
      <c r="R18" s="398" t="b">
        <f>IF($D6&lt;=D$4,TRUE)</f>
        <v>0</v>
      </c>
    </row>
    <row r="19" spans="1:18">
      <c r="K19" s="412"/>
    </row>
    <row r="20" spans="1:18" ht="15.75" thickBot="1">
      <c r="J20" s="412"/>
    </row>
    <row r="21" spans="1:18">
      <c r="A21" s="421"/>
      <c r="B21" s="422"/>
      <c r="C21" s="422" t="s">
        <v>315</v>
      </c>
      <c r="D21" s="422"/>
      <c r="E21" s="422"/>
      <c r="F21" s="422"/>
      <c r="G21" s="422"/>
      <c r="H21" s="422"/>
      <c r="I21" s="422"/>
      <c r="J21" s="422"/>
      <c r="K21" s="422"/>
      <c r="L21" s="422"/>
      <c r="M21" s="423" t="s">
        <v>316</v>
      </c>
      <c r="N21"/>
    </row>
    <row r="22" spans="1:18">
      <c r="A22" s="424"/>
      <c r="B22" s="425"/>
      <c r="C22" s="426"/>
      <c r="D22" s="426"/>
      <c r="E22" s="427"/>
      <c r="F22" s="427"/>
      <c r="G22" s="427"/>
      <c r="H22" s="427"/>
      <c r="I22" s="425"/>
      <c r="J22" s="425"/>
      <c r="K22" s="425"/>
      <c r="L22" s="425"/>
      <c r="M22" s="428"/>
      <c r="N22"/>
    </row>
    <row r="23" spans="1:18">
      <c r="A23" s="424"/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8"/>
      <c r="N23"/>
    </row>
    <row r="24" spans="1:18" ht="15.75" thickBot="1">
      <c r="A24" s="424"/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8"/>
      <c r="N24"/>
    </row>
    <row r="25" spans="1:18">
      <c r="A25" s="424"/>
      <c r="B25" s="425"/>
      <c r="C25" s="429" t="s">
        <v>292</v>
      </c>
      <c r="D25" s="430"/>
      <c r="E25" s="430"/>
      <c r="F25" s="430"/>
      <c r="G25" s="430"/>
      <c r="H25" s="431"/>
      <c r="I25" s="425"/>
      <c r="J25" s="425"/>
      <c r="K25" s="425"/>
      <c r="L25" s="425"/>
      <c r="M25" s="428"/>
      <c r="N25"/>
    </row>
    <row r="26" spans="1:18" ht="15.75" thickBot="1">
      <c r="A26" s="424"/>
      <c r="B26" s="425"/>
      <c r="C26" s="403">
        <v>10</v>
      </c>
      <c r="D26" s="404">
        <v>45</v>
      </c>
      <c r="E26" s="404"/>
      <c r="F26" s="404"/>
      <c r="G26" s="404"/>
      <c r="H26" s="405"/>
      <c r="I26" s="425"/>
      <c r="J26" s="425"/>
      <c r="K26" s="425"/>
      <c r="L26" s="425"/>
      <c r="M26" s="428"/>
      <c r="N26"/>
    </row>
    <row r="27" spans="1:18">
      <c r="A27" s="424"/>
      <c r="B27" s="432"/>
      <c r="C27" s="433" t="s">
        <v>296</v>
      </c>
      <c r="D27" s="433" t="s">
        <v>297</v>
      </c>
      <c r="E27" s="433" t="s">
        <v>298</v>
      </c>
      <c r="F27" s="433" t="s">
        <v>299</v>
      </c>
      <c r="G27" s="433" t="s">
        <v>300</v>
      </c>
      <c r="H27" s="433" t="s">
        <v>301</v>
      </c>
      <c r="I27" s="425"/>
      <c r="J27" s="425"/>
      <c r="K27" s="425"/>
      <c r="L27" s="425"/>
      <c r="M27" s="428"/>
      <c r="N27"/>
    </row>
    <row r="28" spans="1:18">
      <c r="A28" s="424"/>
      <c r="B28" s="434" t="s">
        <v>81</v>
      </c>
      <c r="C28" s="435">
        <v>5</v>
      </c>
      <c r="D28" s="436">
        <v>97</v>
      </c>
      <c r="E28" s="436">
        <v>5</v>
      </c>
      <c r="F28" s="436">
        <v>6</v>
      </c>
      <c r="G28" s="436">
        <v>18</v>
      </c>
      <c r="H28" s="436">
        <v>6</v>
      </c>
      <c r="I28" s="425"/>
      <c r="J28" s="425"/>
      <c r="K28" s="425"/>
      <c r="L28" s="425"/>
      <c r="M28" s="428"/>
      <c r="N28"/>
    </row>
    <row r="29" spans="1:18">
      <c r="A29" s="424"/>
      <c r="B29" s="434" t="s">
        <v>304</v>
      </c>
      <c r="C29" s="437">
        <v>33</v>
      </c>
      <c r="D29" s="437">
        <v>50</v>
      </c>
      <c r="E29" s="437">
        <v>89</v>
      </c>
      <c r="F29" s="437">
        <v>5</v>
      </c>
      <c r="G29" s="437">
        <v>25</v>
      </c>
      <c r="H29" s="437">
        <v>31</v>
      </c>
      <c r="I29" s="425"/>
      <c r="J29" s="425"/>
      <c r="K29" s="425"/>
      <c r="L29" s="425"/>
      <c r="M29" s="428"/>
      <c r="N29"/>
    </row>
    <row r="30" spans="1:18">
      <c r="A30" s="424"/>
      <c r="B30" s="434" t="s">
        <v>305</v>
      </c>
      <c r="C30" s="437">
        <v>7</v>
      </c>
      <c r="D30" s="437">
        <v>102</v>
      </c>
      <c r="E30" s="437">
        <v>10</v>
      </c>
      <c r="F30" s="437">
        <v>8</v>
      </c>
      <c r="G30" s="437">
        <v>26</v>
      </c>
      <c r="H30" s="437">
        <v>28</v>
      </c>
      <c r="I30" s="425"/>
      <c r="J30" s="425"/>
      <c r="K30" s="425"/>
      <c r="L30" s="425"/>
      <c r="M30" s="428"/>
      <c r="N30"/>
    </row>
    <row r="31" spans="1:18">
      <c r="A31" s="424"/>
      <c r="B31" s="434" t="s">
        <v>82</v>
      </c>
      <c r="C31" s="437">
        <v>17</v>
      </c>
      <c r="D31" s="437">
        <v>91</v>
      </c>
      <c r="E31" s="437">
        <v>65</v>
      </c>
      <c r="F31" s="437">
        <v>5</v>
      </c>
      <c r="G31" s="437">
        <v>22</v>
      </c>
      <c r="H31" s="437">
        <v>3</v>
      </c>
      <c r="I31" s="425"/>
      <c r="J31" s="425"/>
      <c r="K31" s="425"/>
      <c r="L31" s="425"/>
      <c r="M31" s="428"/>
      <c r="N31"/>
    </row>
    <row r="32" spans="1:18">
      <c r="A32" s="424"/>
      <c r="B32" s="434" t="s">
        <v>83</v>
      </c>
      <c r="C32" s="437">
        <v>6</v>
      </c>
      <c r="D32" s="437">
        <v>105</v>
      </c>
      <c r="E32" s="437">
        <v>42</v>
      </c>
      <c r="F32" s="437">
        <v>13</v>
      </c>
      <c r="G32" s="437">
        <v>71</v>
      </c>
      <c r="H32" s="437">
        <v>30</v>
      </c>
      <c r="I32" s="425"/>
      <c r="J32" s="425"/>
      <c r="K32" s="425"/>
      <c r="L32" s="425"/>
      <c r="M32" s="428"/>
      <c r="N32"/>
    </row>
    <row r="33" spans="1:14" ht="15.75" thickBot="1">
      <c r="A33" s="424"/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8"/>
      <c r="N33"/>
    </row>
    <row r="34" spans="1:14">
      <c r="A34" s="424"/>
      <c r="B34" s="425"/>
      <c r="C34" s="438" t="s">
        <v>306</v>
      </c>
      <c r="D34" s="439"/>
      <c r="E34" s="439"/>
      <c r="F34" s="439"/>
      <c r="G34" s="439"/>
      <c r="H34" s="440"/>
      <c r="I34" s="425"/>
      <c r="J34" s="425"/>
      <c r="K34" s="425"/>
      <c r="L34" s="425"/>
      <c r="M34" s="428"/>
      <c r="N34"/>
    </row>
    <row r="35" spans="1:14" ht="15.75" thickBot="1">
      <c r="A35" s="424"/>
      <c r="B35" s="425"/>
      <c r="C35" s="403">
        <v>0</v>
      </c>
      <c r="D35" s="404">
        <v>20</v>
      </c>
      <c r="E35" s="404"/>
      <c r="F35" s="404"/>
      <c r="G35" s="404"/>
      <c r="H35" s="405"/>
      <c r="I35" s="425"/>
      <c r="J35" s="425"/>
      <c r="K35" s="425"/>
      <c r="L35" s="425"/>
      <c r="M35" s="428"/>
      <c r="N35"/>
    </row>
    <row r="36" spans="1:14">
      <c r="A36" s="424"/>
      <c r="B36" s="434" t="s">
        <v>81</v>
      </c>
      <c r="C36" s="441">
        <f>IF(C28&lt;C$26,C$26-C28+C$35,"")</f>
        <v>5</v>
      </c>
      <c r="D36" s="441"/>
      <c r="E36" s="436"/>
      <c r="F36" s="436"/>
      <c r="G36" s="436"/>
      <c r="H36" s="436"/>
      <c r="I36" s="425"/>
      <c r="J36" s="425" t="s">
        <v>317</v>
      </c>
      <c r="K36" s="425"/>
      <c r="L36" s="425"/>
      <c r="M36" s="428"/>
      <c r="N36"/>
    </row>
    <row r="37" spans="1:14">
      <c r="A37" s="424"/>
      <c r="B37" s="434" t="s">
        <v>304</v>
      </c>
      <c r="C37" s="436"/>
      <c r="D37" s="436"/>
      <c r="E37" s="437"/>
      <c r="F37" s="437"/>
      <c r="G37" s="437"/>
      <c r="H37" s="437"/>
      <c r="I37" s="425"/>
      <c r="J37" s="425"/>
      <c r="K37" s="425"/>
      <c r="L37" s="425"/>
      <c r="M37" s="428"/>
      <c r="N37"/>
    </row>
    <row r="38" spans="1:14">
      <c r="A38" s="424"/>
      <c r="B38" s="434" t="s">
        <v>305</v>
      </c>
      <c r="C38" s="436"/>
      <c r="D38" s="436"/>
      <c r="E38" s="437"/>
      <c r="F38" s="437"/>
      <c r="G38" s="437"/>
      <c r="H38" s="437"/>
      <c r="I38" s="425"/>
      <c r="J38" s="425"/>
      <c r="K38" s="425"/>
      <c r="L38" s="425"/>
      <c r="M38" s="428"/>
      <c r="N38"/>
    </row>
    <row r="39" spans="1:14">
      <c r="A39" s="424"/>
      <c r="B39" s="434" t="s">
        <v>82</v>
      </c>
      <c r="C39" s="436"/>
      <c r="D39" s="436"/>
      <c r="E39" s="437"/>
      <c r="F39" s="437"/>
      <c r="G39" s="437"/>
      <c r="H39" s="437"/>
      <c r="I39" s="425"/>
      <c r="J39" s="425"/>
      <c r="K39" s="425"/>
      <c r="L39" s="425"/>
      <c r="M39" s="428"/>
      <c r="N39"/>
    </row>
    <row r="40" spans="1:14">
      <c r="A40" s="424"/>
      <c r="B40" s="434" t="s">
        <v>83</v>
      </c>
      <c r="C40" s="436"/>
      <c r="D40" s="436"/>
      <c r="E40" s="437"/>
      <c r="F40" s="437"/>
      <c r="G40" s="437"/>
      <c r="H40" s="437"/>
      <c r="I40" s="425"/>
      <c r="J40" s="425"/>
      <c r="K40" s="425"/>
      <c r="L40" s="425"/>
      <c r="M40" s="428"/>
      <c r="N40"/>
    </row>
    <row r="41" spans="1:14">
      <c r="A41" s="424"/>
      <c r="B41" s="425"/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8"/>
      <c r="N41"/>
    </row>
    <row r="42" spans="1:14">
      <c r="A42" s="424"/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8"/>
      <c r="N42"/>
    </row>
    <row r="43" spans="1:14">
      <c r="A43" s="424"/>
      <c r="B43" s="425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8"/>
      <c r="N43"/>
    </row>
    <row r="44" spans="1:14">
      <c r="A44" s="424"/>
      <c r="B44" s="425"/>
      <c r="C44" s="425"/>
      <c r="D44" s="425"/>
      <c r="E44" s="425"/>
      <c r="F44" s="425"/>
      <c r="G44" s="425"/>
      <c r="H44" s="425"/>
      <c r="I44" s="425"/>
      <c r="J44" s="425"/>
      <c r="K44" s="425"/>
      <c r="L44" s="425"/>
      <c r="M44" s="428"/>
      <c r="N44"/>
    </row>
    <row r="45" spans="1:14">
      <c r="A45" s="424"/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8"/>
      <c r="N45"/>
    </row>
    <row r="46" spans="1:14" ht="15.75" thickBot="1">
      <c r="A46" s="442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4"/>
      <c r="N46"/>
    </row>
  </sheetData>
  <mergeCells count="5">
    <mergeCell ref="O1:S1"/>
    <mergeCell ref="C3:H3"/>
    <mergeCell ref="C12:H12"/>
    <mergeCell ref="C25:H25"/>
    <mergeCell ref="C34:H34"/>
  </mergeCells>
  <conditionalFormatting sqref="C4">
    <cfRule type="expression" dxfId="25" priority="4">
      <formula>IF(MIN(C6:C10)&lt;=C4,TRUE)</formula>
    </cfRule>
  </conditionalFormatting>
  <conditionalFormatting sqref="C6:C10">
    <cfRule type="expression" dxfId="24" priority="3">
      <formula>IF($C6&lt;=$C$4,TRUE)</formula>
    </cfRule>
  </conditionalFormatting>
  <conditionalFormatting sqref="D4">
    <cfRule type="expression" dxfId="23" priority="2">
      <formula>IF(MIN(D6:D10)&lt;=D4,TRUE)</formula>
    </cfRule>
  </conditionalFormatting>
  <conditionalFormatting sqref="D6:D10">
    <cfRule type="expression" dxfId="22" priority="1">
      <formula>IF($D6&lt;=D$4,TRUE)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7972-CA08-43F5-B853-7B8080A8C0A0}">
  <dimension ref="A1:S83"/>
  <sheetViews>
    <sheetView workbookViewId="0">
      <selection activeCell="D25" sqref="D25"/>
    </sheetView>
  </sheetViews>
  <sheetFormatPr defaultColWidth="9.140625" defaultRowHeight="15"/>
  <cols>
    <col min="1" max="1" width="1.7109375" style="445" customWidth="1"/>
    <col min="2" max="2" width="11" style="446" customWidth="1"/>
    <col min="3" max="3" width="12.140625" style="452" customWidth="1"/>
    <col min="4" max="4" width="11.5703125" style="452" customWidth="1"/>
    <col min="5" max="5" width="15.140625" style="446" customWidth="1"/>
    <col min="6" max="6" width="15" style="446" customWidth="1"/>
    <col min="7" max="7" width="14.28515625" style="445" customWidth="1"/>
    <col min="8" max="8" width="11" style="451" customWidth="1"/>
    <col min="9" max="9" width="11" style="452" customWidth="1"/>
    <col min="10" max="10" width="12.85546875" style="445" customWidth="1"/>
    <col min="11" max="11" width="13.28515625" style="445" customWidth="1"/>
    <col min="12" max="12" width="16" style="445" customWidth="1"/>
    <col min="13" max="13" width="10.28515625" style="481" bestFit="1" customWidth="1"/>
    <col min="14" max="19" width="9.140625" style="445"/>
    <col min="20" max="16384" width="9.140625" style="455"/>
  </cols>
  <sheetData>
    <row r="1" spans="2:17" ht="18.75" customHeight="1">
      <c r="C1" s="447" t="s">
        <v>318</v>
      </c>
      <c r="D1" s="448" t="s">
        <v>319</v>
      </c>
      <c r="E1" s="449"/>
      <c r="F1" s="450" t="s">
        <v>320</v>
      </c>
      <c r="H1" s="451" t="s">
        <v>319</v>
      </c>
      <c r="I1" s="452" t="s">
        <v>319</v>
      </c>
      <c r="L1" s="453" t="s">
        <v>321</v>
      </c>
      <c r="M1" s="454"/>
    </row>
    <row r="2" spans="2:17" ht="18.75" customHeight="1">
      <c r="C2" s="456" t="s">
        <v>322</v>
      </c>
      <c r="D2" s="455" t="s">
        <v>323</v>
      </c>
      <c r="E2" s="445"/>
      <c r="F2" s="457" t="s">
        <v>324</v>
      </c>
      <c r="L2" s="458" t="s">
        <v>325</v>
      </c>
      <c r="M2" s="459"/>
    </row>
    <row r="3" spans="2:17" ht="18.75" customHeight="1">
      <c r="B3" s="460" t="s">
        <v>326</v>
      </c>
      <c r="C3" s="461" t="s">
        <v>327</v>
      </c>
      <c r="D3" s="461" t="s">
        <v>328</v>
      </c>
      <c r="E3" s="460" t="s">
        <v>329</v>
      </c>
      <c r="F3" s="460" t="s">
        <v>330</v>
      </c>
      <c r="G3" s="462" t="s">
        <v>331</v>
      </c>
      <c r="H3" s="463" t="s">
        <v>332</v>
      </c>
      <c r="I3" s="463" t="s">
        <v>333</v>
      </c>
      <c r="J3" s="464" t="s">
        <v>334</v>
      </c>
      <c r="K3" s="464" t="s">
        <v>335</v>
      </c>
      <c r="L3" s="465" t="s">
        <v>336</v>
      </c>
      <c r="M3" s="466" t="s">
        <v>337</v>
      </c>
    </row>
    <row r="4" spans="2:17" ht="18.75" customHeight="1">
      <c r="B4" s="467">
        <v>15350</v>
      </c>
      <c r="C4" s="468">
        <f>B4*110%</f>
        <v>16885</v>
      </c>
      <c r="D4" s="469">
        <f>B4-(B4*10%)</f>
        <v>13815</v>
      </c>
      <c r="E4" s="467">
        <v>16895</v>
      </c>
      <c r="F4" s="470" t="b">
        <f>IF(E4&gt;B4*110%,TRUE)</f>
        <v>1</v>
      </c>
      <c r="G4" s="471" t="b">
        <f>IF(E4&lt;B4-B4*10%,TRUE)</f>
        <v>0</v>
      </c>
      <c r="H4" s="472">
        <f>B4</f>
        <v>15350</v>
      </c>
      <c r="I4" s="473">
        <f>E4</f>
        <v>16895</v>
      </c>
      <c r="J4" s="474" t="b">
        <f>IF(I4&gt;H4*120%,TRUE)</f>
        <v>0</v>
      </c>
      <c r="K4" s="474" t="b">
        <f>IF(I4&lt;-H4*20%+H4,TRUE)</f>
        <v>0</v>
      </c>
      <c r="L4" s="446">
        <f>B4</f>
        <v>15350</v>
      </c>
      <c r="M4" s="475">
        <f>IF(I4&gt;H4*110%,I4-H4,"")</f>
        <v>1545</v>
      </c>
      <c r="N4" s="476"/>
      <c r="O4" s="457">
        <f>L4*10%</f>
        <v>1535</v>
      </c>
      <c r="Q4" s="445" t="s">
        <v>338</v>
      </c>
    </row>
    <row r="5" spans="2:17" ht="18.75" customHeight="1">
      <c r="B5" s="467">
        <v>35960</v>
      </c>
      <c r="C5" s="468">
        <f>B5*110%</f>
        <v>39556</v>
      </c>
      <c r="D5" s="469">
        <f>B5-(B5*10%)</f>
        <v>32364</v>
      </c>
      <c r="E5" s="467">
        <v>36000</v>
      </c>
      <c r="F5" s="467" t="b">
        <f>IF(E5&gt;B5*110%,TRUE)</f>
        <v>0</v>
      </c>
      <c r="G5" s="471" t="b">
        <f t="shared" ref="G5:G20" si="0">IF(E5&lt;B5-B5*10%,TRUE)</f>
        <v>0</v>
      </c>
      <c r="H5" s="477">
        <f>B5</f>
        <v>35960</v>
      </c>
      <c r="I5" s="473">
        <f t="shared" ref="I5:I21" si="1">E5</f>
        <v>36000</v>
      </c>
      <c r="J5" s="474" t="b">
        <f>IF(I5&gt;H5*120%,TRUE)</f>
        <v>0</v>
      </c>
      <c r="K5" s="474" t="b">
        <f t="shared" ref="K5:K21" si="2">IF(I5&lt;-H5*20%+H5,TRUE)</f>
        <v>0</v>
      </c>
      <c r="L5" s="446">
        <f t="shared" ref="L5:L21" si="3">B5</f>
        <v>35960</v>
      </c>
      <c r="M5" s="478" t="str">
        <f t="shared" ref="M5:M21" si="4">IF(I5&gt;H5*110%,I5-H5,"")</f>
        <v/>
      </c>
      <c r="N5" s="476"/>
    </row>
    <row r="6" spans="2:17" ht="18.75" customHeight="1">
      <c r="B6" s="467">
        <v>8000</v>
      </c>
      <c r="C6" s="468">
        <f t="shared" ref="C6:C21" si="5">B6*110%</f>
        <v>8800</v>
      </c>
      <c r="D6" s="469">
        <f t="shared" ref="D6:D21" si="6">B6-(B6*10%)</f>
        <v>7200</v>
      </c>
      <c r="E6" s="467">
        <v>8200</v>
      </c>
      <c r="F6" s="467" t="b">
        <f t="shared" ref="F6:F21" si="7">IF(E6&gt;B6*110%,TRUE)</f>
        <v>0</v>
      </c>
      <c r="G6" s="471" t="b">
        <f t="shared" si="0"/>
        <v>0</v>
      </c>
      <c r="H6" s="477">
        <f t="shared" ref="H6:H21" si="8">B6</f>
        <v>8000</v>
      </c>
      <c r="I6" s="473">
        <f t="shared" si="1"/>
        <v>8200</v>
      </c>
      <c r="J6" s="474" t="b">
        <f t="shared" ref="J6:J21" si="9">IF(I6&gt;H6*120%,TRUE)</f>
        <v>0</v>
      </c>
      <c r="K6" s="474" t="b">
        <f t="shared" si="2"/>
        <v>0</v>
      </c>
      <c r="L6" s="446">
        <f t="shared" si="3"/>
        <v>8000</v>
      </c>
      <c r="M6" s="478" t="str">
        <f t="shared" si="4"/>
        <v/>
      </c>
      <c r="N6" s="476"/>
    </row>
    <row r="7" spans="2:17" ht="18.75" customHeight="1">
      <c r="B7" s="467">
        <v>78000</v>
      </c>
      <c r="C7" s="468">
        <f t="shared" si="5"/>
        <v>85800</v>
      </c>
      <c r="D7" s="469">
        <f t="shared" si="6"/>
        <v>70200</v>
      </c>
      <c r="E7" s="467">
        <v>70300</v>
      </c>
      <c r="F7" s="467" t="b">
        <f t="shared" si="7"/>
        <v>0</v>
      </c>
      <c r="G7" s="471" t="b">
        <f t="shared" si="0"/>
        <v>0</v>
      </c>
      <c r="H7" s="477">
        <f t="shared" si="8"/>
        <v>78000</v>
      </c>
      <c r="I7" s="473">
        <f t="shared" si="1"/>
        <v>70300</v>
      </c>
      <c r="J7" s="474" t="b">
        <f t="shared" si="9"/>
        <v>0</v>
      </c>
      <c r="K7" s="474" t="b">
        <f t="shared" si="2"/>
        <v>0</v>
      </c>
      <c r="L7" s="446">
        <f t="shared" si="3"/>
        <v>78000</v>
      </c>
      <c r="M7" s="478" t="str">
        <f t="shared" si="4"/>
        <v/>
      </c>
      <c r="N7" s="476"/>
    </row>
    <row r="8" spans="2:17" ht="18.75" customHeight="1">
      <c r="B8" s="467">
        <v>398000</v>
      </c>
      <c r="C8" s="468">
        <f t="shared" si="5"/>
        <v>437800.00000000006</v>
      </c>
      <c r="D8" s="469">
        <f t="shared" si="6"/>
        <v>358200</v>
      </c>
      <c r="E8" s="467">
        <v>450000</v>
      </c>
      <c r="F8" s="467" t="b">
        <f t="shared" si="7"/>
        <v>1</v>
      </c>
      <c r="G8" s="471" t="b">
        <f t="shared" si="0"/>
        <v>0</v>
      </c>
      <c r="H8" s="477">
        <f t="shared" si="8"/>
        <v>398000</v>
      </c>
      <c r="I8" s="473">
        <f t="shared" si="1"/>
        <v>450000</v>
      </c>
      <c r="J8" s="474" t="b">
        <f t="shared" si="9"/>
        <v>0</v>
      </c>
      <c r="K8" s="474" t="b">
        <f t="shared" si="2"/>
        <v>0</v>
      </c>
      <c r="L8" s="446">
        <f t="shared" si="3"/>
        <v>398000</v>
      </c>
      <c r="M8" s="478">
        <f>IF(I8&gt;H8*110%,I8-H8,"")</f>
        <v>52000</v>
      </c>
      <c r="N8" s="476"/>
    </row>
    <row r="9" spans="2:17" ht="18.75" customHeight="1">
      <c r="B9" s="467">
        <v>680000</v>
      </c>
      <c r="C9" s="468">
        <f t="shared" si="5"/>
        <v>748000.00000000012</v>
      </c>
      <c r="D9" s="469">
        <f t="shared" si="6"/>
        <v>612000</v>
      </c>
      <c r="E9" s="467">
        <v>698000</v>
      </c>
      <c r="F9" s="467" t="b">
        <f t="shared" si="7"/>
        <v>0</v>
      </c>
      <c r="G9" s="471" t="b">
        <f t="shared" si="0"/>
        <v>0</v>
      </c>
      <c r="H9" s="477">
        <f>B9</f>
        <v>680000</v>
      </c>
      <c r="I9" s="473">
        <f>E9</f>
        <v>698000</v>
      </c>
      <c r="J9" s="474" t="b">
        <f t="shared" si="9"/>
        <v>0</v>
      </c>
      <c r="K9" s="474" t="b">
        <f t="shared" si="2"/>
        <v>0</v>
      </c>
      <c r="L9" s="446">
        <f t="shared" si="3"/>
        <v>680000</v>
      </c>
      <c r="M9" s="478" t="str">
        <f t="shared" si="4"/>
        <v/>
      </c>
      <c r="N9" s="476"/>
    </row>
    <row r="10" spans="2:17" ht="18.75" customHeight="1">
      <c r="B10" s="467">
        <v>500000</v>
      </c>
      <c r="C10" s="468">
        <f t="shared" si="5"/>
        <v>550000</v>
      </c>
      <c r="D10" s="469">
        <f t="shared" si="6"/>
        <v>450000</v>
      </c>
      <c r="E10" s="467">
        <v>525000</v>
      </c>
      <c r="F10" s="467" t="b">
        <f t="shared" si="7"/>
        <v>0</v>
      </c>
      <c r="G10" s="471" t="b">
        <f t="shared" si="0"/>
        <v>0</v>
      </c>
      <c r="H10" s="477">
        <f t="shared" si="8"/>
        <v>500000</v>
      </c>
      <c r="I10" s="473">
        <f t="shared" si="1"/>
        <v>525000</v>
      </c>
      <c r="J10" s="474" t="b">
        <f t="shared" si="9"/>
        <v>0</v>
      </c>
      <c r="K10" s="474" t="b">
        <f t="shared" si="2"/>
        <v>0</v>
      </c>
      <c r="L10" s="446">
        <f t="shared" si="3"/>
        <v>500000</v>
      </c>
      <c r="M10" s="478" t="str">
        <f t="shared" si="4"/>
        <v/>
      </c>
      <c r="N10" s="476"/>
    </row>
    <row r="11" spans="2:17" ht="18.75" customHeight="1">
      <c r="B11" s="467">
        <v>43200</v>
      </c>
      <c r="C11" s="468">
        <f t="shared" si="5"/>
        <v>47520.000000000007</v>
      </c>
      <c r="D11" s="469">
        <f t="shared" si="6"/>
        <v>38880</v>
      </c>
      <c r="E11" s="467">
        <v>44000</v>
      </c>
      <c r="F11" s="467" t="b">
        <f t="shared" si="7"/>
        <v>0</v>
      </c>
      <c r="G11" s="471" t="b">
        <f t="shared" si="0"/>
        <v>0</v>
      </c>
      <c r="H11" s="477">
        <f t="shared" si="8"/>
        <v>43200</v>
      </c>
      <c r="I11" s="473">
        <f t="shared" si="1"/>
        <v>44000</v>
      </c>
      <c r="J11" s="474" t="b">
        <f t="shared" si="9"/>
        <v>0</v>
      </c>
      <c r="K11" s="474" t="b">
        <f t="shared" si="2"/>
        <v>0</v>
      </c>
      <c r="L11" s="446">
        <f t="shared" si="3"/>
        <v>43200</v>
      </c>
      <c r="M11" s="478" t="str">
        <f t="shared" si="4"/>
        <v/>
      </c>
      <c r="N11" s="476"/>
    </row>
    <row r="12" spans="2:17" ht="18.75" customHeight="1">
      <c r="B12" s="467">
        <v>14300</v>
      </c>
      <c r="C12" s="468">
        <f t="shared" si="5"/>
        <v>15730.000000000002</v>
      </c>
      <c r="D12" s="469">
        <f t="shared" si="6"/>
        <v>12870</v>
      </c>
      <c r="E12" s="467">
        <v>14350</v>
      </c>
      <c r="F12" s="467" t="b">
        <f t="shared" si="7"/>
        <v>0</v>
      </c>
      <c r="G12" s="471" t="b">
        <f t="shared" si="0"/>
        <v>0</v>
      </c>
      <c r="H12" s="477">
        <f t="shared" si="8"/>
        <v>14300</v>
      </c>
      <c r="I12" s="473">
        <f t="shared" si="1"/>
        <v>14350</v>
      </c>
      <c r="J12" s="474" t="b">
        <f t="shared" si="9"/>
        <v>0</v>
      </c>
      <c r="K12" s="474" t="b">
        <f t="shared" si="2"/>
        <v>0</v>
      </c>
      <c r="L12" s="446">
        <f t="shared" si="3"/>
        <v>14300</v>
      </c>
      <c r="M12" s="478" t="str">
        <f t="shared" si="4"/>
        <v/>
      </c>
      <c r="N12" s="476"/>
    </row>
    <row r="13" spans="2:17" ht="18.75" customHeight="1">
      <c r="B13" s="467">
        <v>950000</v>
      </c>
      <c r="C13" s="468">
        <f t="shared" si="5"/>
        <v>1045000.0000000001</v>
      </c>
      <c r="D13" s="469">
        <f t="shared" si="6"/>
        <v>855000</v>
      </c>
      <c r="E13" s="467">
        <v>2000000</v>
      </c>
      <c r="F13" s="467" t="b">
        <f t="shared" si="7"/>
        <v>1</v>
      </c>
      <c r="G13" s="471" t="b">
        <f t="shared" si="0"/>
        <v>0</v>
      </c>
      <c r="H13" s="477">
        <f t="shared" si="8"/>
        <v>950000</v>
      </c>
      <c r="I13" s="473">
        <f t="shared" si="1"/>
        <v>2000000</v>
      </c>
      <c r="J13" s="474" t="b">
        <f>IF(I13&gt;H13*120%,TRUE)</f>
        <v>1</v>
      </c>
      <c r="K13" s="474" t="b">
        <f t="shared" si="2"/>
        <v>0</v>
      </c>
      <c r="L13" s="446">
        <f t="shared" si="3"/>
        <v>950000</v>
      </c>
      <c r="M13" s="478">
        <f>IF(I13&gt;H13*110%,I13-H13,"")</f>
        <v>1050000</v>
      </c>
      <c r="N13" s="476"/>
    </row>
    <row r="14" spans="2:17" ht="18.75" customHeight="1">
      <c r="B14" s="467">
        <v>56000</v>
      </c>
      <c r="C14" s="468">
        <f t="shared" si="5"/>
        <v>61600.000000000007</v>
      </c>
      <c r="D14" s="469">
        <f t="shared" si="6"/>
        <v>50400</v>
      </c>
      <c r="E14" s="467">
        <v>56400</v>
      </c>
      <c r="F14" s="467" t="b">
        <f t="shared" si="7"/>
        <v>0</v>
      </c>
      <c r="G14" s="471" t="b">
        <f t="shared" si="0"/>
        <v>0</v>
      </c>
      <c r="H14" s="477">
        <f t="shared" si="8"/>
        <v>56000</v>
      </c>
      <c r="I14" s="473">
        <f t="shared" si="1"/>
        <v>56400</v>
      </c>
      <c r="J14" s="474" t="b">
        <f t="shared" si="9"/>
        <v>0</v>
      </c>
      <c r="K14" s="474" t="b">
        <f t="shared" si="2"/>
        <v>0</v>
      </c>
      <c r="L14" s="446">
        <f t="shared" si="3"/>
        <v>56000</v>
      </c>
      <c r="M14" s="478" t="str">
        <f t="shared" si="4"/>
        <v/>
      </c>
      <c r="N14" s="476"/>
    </row>
    <row r="15" spans="2:17" ht="18.75" customHeight="1">
      <c r="B15" s="467">
        <v>20000</v>
      </c>
      <c r="C15" s="468">
        <f t="shared" si="5"/>
        <v>22000</v>
      </c>
      <c r="D15" s="469">
        <f t="shared" si="6"/>
        <v>18000</v>
      </c>
      <c r="E15" s="467">
        <v>20000</v>
      </c>
      <c r="F15" s="467" t="b">
        <f t="shared" si="7"/>
        <v>0</v>
      </c>
      <c r="G15" s="471" t="b">
        <f t="shared" si="0"/>
        <v>0</v>
      </c>
      <c r="H15" s="477">
        <f t="shared" si="8"/>
        <v>20000</v>
      </c>
      <c r="I15" s="473">
        <f t="shared" si="1"/>
        <v>20000</v>
      </c>
      <c r="J15" s="474" t="b">
        <f t="shared" si="9"/>
        <v>0</v>
      </c>
      <c r="K15" s="474" t="b">
        <f t="shared" si="2"/>
        <v>0</v>
      </c>
      <c r="L15" s="446">
        <f t="shared" si="3"/>
        <v>20000</v>
      </c>
      <c r="M15" s="478" t="str">
        <f t="shared" si="4"/>
        <v/>
      </c>
      <c r="N15" s="476"/>
    </row>
    <row r="16" spans="2:17" ht="18.75" customHeight="1">
      <c r="B16" s="467">
        <v>62000</v>
      </c>
      <c r="C16" s="468">
        <f t="shared" si="5"/>
        <v>68200</v>
      </c>
      <c r="D16" s="469">
        <f t="shared" si="6"/>
        <v>55800</v>
      </c>
      <c r="E16" s="467">
        <v>60890</v>
      </c>
      <c r="F16" s="467" t="b">
        <f t="shared" si="7"/>
        <v>0</v>
      </c>
      <c r="G16" s="471" t="b">
        <f t="shared" si="0"/>
        <v>0</v>
      </c>
      <c r="H16" s="477">
        <f t="shared" si="8"/>
        <v>62000</v>
      </c>
      <c r="I16" s="473">
        <f t="shared" si="1"/>
        <v>60890</v>
      </c>
      <c r="J16" s="474" t="b">
        <f t="shared" si="9"/>
        <v>0</v>
      </c>
      <c r="K16" s="474" t="b">
        <f t="shared" si="2"/>
        <v>0</v>
      </c>
      <c r="L16" s="446">
        <f t="shared" si="3"/>
        <v>62000</v>
      </c>
      <c r="M16" s="478" t="str">
        <f t="shared" si="4"/>
        <v/>
      </c>
      <c r="N16" s="476"/>
    </row>
    <row r="17" spans="2:14" ht="18.75" customHeight="1">
      <c r="B17" s="467">
        <v>389000</v>
      </c>
      <c r="C17" s="468">
        <f t="shared" si="5"/>
        <v>427900.00000000006</v>
      </c>
      <c r="D17" s="469">
        <f t="shared" si="6"/>
        <v>350100</v>
      </c>
      <c r="E17" s="467">
        <v>375000</v>
      </c>
      <c r="F17" s="467" t="b">
        <f t="shared" si="7"/>
        <v>0</v>
      </c>
      <c r="G17" s="471" t="b">
        <f t="shared" si="0"/>
        <v>0</v>
      </c>
      <c r="H17" s="477">
        <f t="shared" si="8"/>
        <v>389000</v>
      </c>
      <c r="I17" s="473">
        <f t="shared" si="1"/>
        <v>375000</v>
      </c>
      <c r="J17" s="474" t="b">
        <f t="shared" si="9"/>
        <v>0</v>
      </c>
      <c r="K17" s="474" t="b">
        <f t="shared" si="2"/>
        <v>0</v>
      </c>
      <c r="L17" s="446">
        <f t="shared" si="3"/>
        <v>389000</v>
      </c>
      <c r="M17" s="478" t="str">
        <f t="shared" si="4"/>
        <v/>
      </c>
      <c r="N17" s="476"/>
    </row>
    <row r="18" spans="2:14" ht="18.75" customHeight="1">
      <c r="B18" s="467">
        <v>760000</v>
      </c>
      <c r="C18" s="468">
        <f t="shared" si="5"/>
        <v>836000.00000000012</v>
      </c>
      <c r="D18" s="469">
        <f t="shared" si="6"/>
        <v>684000</v>
      </c>
      <c r="E18" s="467">
        <v>630000</v>
      </c>
      <c r="F18" s="467" t="b">
        <f t="shared" si="7"/>
        <v>0</v>
      </c>
      <c r="G18" s="471" t="b">
        <f t="shared" si="0"/>
        <v>1</v>
      </c>
      <c r="H18" s="477">
        <f t="shared" si="8"/>
        <v>760000</v>
      </c>
      <c r="I18" s="473">
        <f t="shared" si="1"/>
        <v>630000</v>
      </c>
      <c r="J18" s="474" t="b">
        <f t="shared" si="9"/>
        <v>0</v>
      </c>
      <c r="K18" s="474" t="b">
        <f t="shared" si="2"/>
        <v>0</v>
      </c>
      <c r="L18" s="446">
        <f t="shared" si="3"/>
        <v>760000</v>
      </c>
      <c r="M18" s="478" t="str">
        <f t="shared" si="4"/>
        <v/>
      </c>
      <c r="N18" s="476"/>
    </row>
    <row r="19" spans="2:14" ht="18.75" customHeight="1">
      <c r="B19" s="467">
        <v>98000</v>
      </c>
      <c r="C19" s="468">
        <f t="shared" si="5"/>
        <v>107800.00000000001</v>
      </c>
      <c r="D19" s="469">
        <f t="shared" si="6"/>
        <v>88200</v>
      </c>
      <c r="E19" s="467">
        <v>99000</v>
      </c>
      <c r="F19" s="467" t="b">
        <f t="shared" si="7"/>
        <v>0</v>
      </c>
      <c r="G19" s="471" t="b">
        <f t="shared" si="0"/>
        <v>0</v>
      </c>
      <c r="H19" s="477">
        <f t="shared" si="8"/>
        <v>98000</v>
      </c>
      <c r="I19" s="473">
        <f t="shared" si="1"/>
        <v>99000</v>
      </c>
      <c r="J19" s="474" t="b">
        <f t="shared" si="9"/>
        <v>0</v>
      </c>
      <c r="K19" s="474" t="b">
        <f t="shared" si="2"/>
        <v>0</v>
      </c>
      <c r="L19" s="446">
        <f t="shared" si="3"/>
        <v>98000</v>
      </c>
      <c r="M19" s="478" t="str">
        <f t="shared" si="4"/>
        <v/>
      </c>
      <c r="N19" s="476"/>
    </row>
    <row r="20" spans="2:14" ht="18.75" customHeight="1">
      <c r="B20" s="467">
        <v>48800</v>
      </c>
      <c r="C20" s="468">
        <f t="shared" si="5"/>
        <v>53680.000000000007</v>
      </c>
      <c r="D20" s="469">
        <f t="shared" si="6"/>
        <v>43920</v>
      </c>
      <c r="E20" s="467">
        <v>56000</v>
      </c>
      <c r="F20" s="467" t="b">
        <f t="shared" si="7"/>
        <v>1</v>
      </c>
      <c r="G20" s="471" t="b">
        <f t="shared" si="0"/>
        <v>0</v>
      </c>
      <c r="H20" s="477">
        <f t="shared" si="8"/>
        <v>48800</v>
      </c>
      <c r="I20" s="473">
        <f t="shared" si="1"/>
        <v>56000</v>
      </c>
      <c r="J20" s="474" t="b">
        <f t="shared" si="9"/>
        <v>0</v>
      </c>
      <c r="K20" s="474" t="b">
        <f t="shared" si="2"/>
        <v>0</v>
      </c>
      <c r="L20" s="446">
        <f t="shared" si="3"/>
        <v>48800</v>
      </c>
      <c r="M20" s="478">
        <f t="shared" si="4"/>
        <v>7200</v>
      </c>
      <c r="N20" s="476"/>
    </row>
    <row r="21" spans="2:14" ht="18.75" customHeight="1">
      <c r="B21" s="467">
        <v>699330</v>
      </c>
      <c r="C21" s="468">
        <f t="shared" si="5"/>
        <v>769263.00000000012</v>
      </c>
      <c r="D21" s="469">
        <f t="shared" si="6"/>
        <v>629397</v>
      </c>
      <c r="E21" s="467">
        <v>500000</v>
      </c>
      <c r="F21" s="467" t="b">
        <f t="shared" si="7"/>
        <v>0</v>
      </c>
      <c r="G21" s="471" t="b">
        <f>IF(E21&lt;B21-B21*10%,TRUE)</f>
        <v>1</v>
      </c>
      <c r="H21" s="477">
        <f t="shared" si="8"/>
        <v>699330</v>
      </c>
      <c r="I21" s="473">
        <f t="shared" si="1"/>
        <v>500000</v>
      </c>
      <c r="J21" s="474" t="b">
        <f t="shared" si="9"/>
        <v>0</v>
      </c>
      <c r="K21" s="474" t="b">
        <f t="shared" si="2"/>
        <v>1</v>
      </c>
      <c r="L21" s="446">
        <f t="shared" si="3"/>
        <v>699330</v>
      </c>
      <c r="M21" s="478" t="str">
        <f t="shared" si="4"/>
        <v/>
      </c>
      <c r="N21" s="476"/>
    </row>
    <row r="22" spans="2:14" ht="18.75" customHeight="1">
      <c r="B22" s="467"/>
      <c r="C22" s="473"/>
      <c r="D22" s="473"/>
      <c r="E22" s="467"/>
      <c r="F22" s="467"/>
      <c r="G22" s="479"/>
      <c r="H22" s="477"/>
      <c r="I22" s="473"/>
      <c r="J22" s="480"/>
      <c r="K22" s="480"/>
    </row>
    <row r="23" spans="2:14" ht="18.75" customHeight="1">
      <c r="B23" s="467"/>
      <c r="C23" s="473"/>
      <c r="D23" s="473"/>
      <c r="E23" s="467"/>
      <c r="F23" s="467"/>
      <c r="G23" s="479"/>
      <c r="H23" s="477"/>
      <c r="I23" s="473"/>
      <c r="J23" s="480"/>
      <c r="K23" s="480"/>
    </row>
    <row r="24" spans="2:14" ht="18.75" customHeight="1">
      <c r="B24" s="467"/>
      <c r="C24" s="473"/>
      <c r="D24" s="473"/>
      <c r="E24" s="467"/>
      <c r="F24" s="467"/>
      <c r="G24" s="479"/>
      <c r="H24" s="477"/>
      <c r="I24" s="473"/>
      <c r="J24" s="480"/>
      <c r="K24" s="480"/>
    </row>
    <row r="25" spans="2:14" ht="18.75" customHeight="1">
      <c r="B25" s="467"/>
      <c r="C25" s="473"/>
      <c r="D25" s="473"/>
      <c r="E25" s="467"/>
      <c r="F25" s="467"/>
      <c r="G25" s="479"/>
      <c r="H25" s="477"/>
      <c r="I25" s="473"/>
      <c r="J25" s="480"/>
      <c r="K25" s="480"/>
    </row>
    <row r="26" spans="2:14" ht="18.75" customHeight="1">
      <c r="B26" s="467"/>
      <c r="C26" s="473"/>
      <c r="D26" s="473"/>
      <c r="E26" s="467"/>
      <c r="F26" s="467"/>
      <c r="G26" s="479"/>
      <c r="H26" s="477"/>
      <c r="I26" s="473"/>
      <c r="J26" s="480"/>
      <c r="K26" s="480"/>
    </row>
    <row r="27" spans="2:14" ht="18.75" customHeight="1">
      <c r="B27" s="467"/>
      <c r="C27" s="473"/>
      <c r="D27" s="473"/>
      <c r="E27" s="467"/>
      <c r="F27" s="467"/>
      <c r="G27" s="479"/>
      <c r="H27" s="477"/>
      <c r="I27" s="473"/>
      <c r="J27" s="480"/>
      <c r="K27" s="480"/>
    </row>
    <row r="28" spans="2:14" ht="18.75" customHeight="1">
      <c r="B28" s="467"/>
      <c r="C28" s="473"/>
      <c r="D28" s="473"/>
      <c r="E28" s="467"/>
      <c r="F28" s="467"/>
      <c r="G28" s="479"/>
      <c r="H28" s="477"/>
      <c r="I28" s="473"/>
      <c r="J28" s="480"/>
      <c r="K28" s="480"/>
    </row>
    <row r="29" spans="2:14" ht="18.75" customHeight="1">
      <c r="B29" s="467"/>
      <c r="C29" s="473"/>
      <c r="D29" s="473"/>
      <c r="E29" s="467"/>
      <c r="F29" s="467"/>
      <c r="G29" s="479"/>
      <c r="H29" s="477"/>
      <c r="I29" s="473"/>
      <c r="J29" s="480"/>
      <c r="K29" s="480"/>
    </row>
    <row r="30" spans="2:14" ht="18.75" customHeight="1">
      <c r="B30" s="467"/>
      <c r="C30" s="473"/>
      <c r="D30" s="473"/>
      <c r="E30" s="467"/>
      <c r="F30" s="467"/>
      <c r="G30" s="479"/>
      <c r="H30" s="477"/>
      <c r="I30" s="473"/>
      <c r="J30" s="480"/>
      <c r="K30" s="480"/>
    </row>
    <row r="31" spans="2:14" ht="18.75" customHeight="1">
      <c r="B31" s="467"/>
      <c r="C31" s="473"/>
      <c r="D31" s="473"/>
      <c r="E31" s="467"/>
      <c r="F31" s="467"/>
      <c r="G31" s="479"/>
      <c r="H31" s="477"/>
      <c r="I31" s="473"/>
      <c r="J31" s="480"/>
      <c r="K31" s="480"/>
    </row>
    <row r="32" spans="2:14" ht="18.75" customHeight="1">
      <c r="B32" s="467"/>
      <c r="C32" s="473"/>
      <c r="D32" s="473"/>
      <c r="E32" s="467"/>
      <c r="F32" s="467"/>
      <c r="G32" s="479"/>
      <c r="H32" s="477"/>
      <c r="I32" s="473"/>
      <c r="J32" s="480"/>
      <c r="K32" s="480"/>
    </row>
    <row r="33" spans="2:11" ht="18.75" customHeight="1">
      <c r="B33" s="467"/>
      <c r="C33" s="473"/>
      <c r="D33" s="473"/>
      <c r="E33" s="467"/>
      <c r="F33" s="467"/>
      <c r="G33" s="479"/>
      <c r="H33" s="477"/>
      <c r="I33" s="473"/>
      <c r="J33" s="480"/>
      <c r="K33" s="480"/>
    </row>
    <row r="34" spans="2:11" ht="18.75" customHeight="1">
      <c r="B34" s="467"/>
      <c r="C34" s="473"/>
      <c r="D34" s="473"/>
      <c r="E34" s="467"/>
      <c r="F34" s="467"/>
      <c r="G34" s="479"/>
      <c r="H34" s="477"/>
      <c r="I34" s="473"/>
      <c r="J34" s="480"/>
      <c r="K34" s="480"/>
    </row>
    <row r="35" spans="2:11" ht="18.75" customHeight="1">
      <c r="B35" s="467"/>
      <c r="C35" s="473"/>
      <c r="D35" s="473"/>
      <c r="E35" s="467"/>
      <c r="F35" s="467"/>
      <c r="G35" s="479"/>
      <c r="H35" s="477"/>
      <c r="I35" s="473"/>
      <c r="J35" s="480"/>
      <c r="K35" s="480"/>
    </row>
    <row r="36" spans="2:11" ht="18.75" customHeight="1">
      <c r="B36" s="467"/>
      <c r="C36" s="473"/>
      <c r="D36" s="473"/>
      <c r="E36" s="467"/>
      <c r="F36" s="467"/>
      <c r="G36" s="479"/>
      <c r="H36" s="477"/>
      <c r="I36" s="473"/>
      <c r="J36" s="480"/>
      <c r="K36" s="480"/>
    </row>
    <row r="37" spans="2:11" ht="18.75" customHeight="1">
      <c r="B37" s="467"/>
      <c r="C37" s="473"/>
      <c r="D37" s="473"/>
      <c r="E37" s="467"/>
      <c r="F37" s="467"/>
      <c r="G37" s="479"/>
      <c r="H37" s="477"/>
      <c r="I37" s="473"/>
      <c r="J37" s="480"/>
      <c r="K37" s="480"/>
    </row>
    <row r="38" spans="2:11" ht="18.75" customHeight="1">
      <c r="B38" s="467"/>
      <c r="C38" s="473"/>
      <c r="D38" s="473"/>
      <c r="E38" s="467"/>
      <c r="F38" s="467"/>
      <c r="G38" s="479"/>
      <c r="H38" s="477"/>
      <c r="I38" s="473"/>
      <c r="J38" s="480"/>
      <c r="K38" s="480"/>
    </row>
    <row r="39" spans="2:11" ht="18.75" customHeight="1">
      <c r="B39" s="467"/>
      <c r="C39" s="473"/>
      <c r="D39" s="473"/>
      <c r="E39" s="467"/>
      <c r="F39" s="467"/>
      <c r="G39" s="479"/>
      <c r="H39" s="477"/>
      <c r="I39" s="473"/>
      <c r="J39" s="480"/>
      <c r="K39" s="480"/>
    </row>
    <row r="40" spans="2:11" ht="18.75" customHeight="1">
      <c r="B40" s="467"/>
      <c r="C40" s="473"/>
      <c r="D40" s="473"/>
      <c r="E40" s="467"/>
      <c r="F40" s="467"/>
      <c r="G40" s="479"/>
      <c r="H40" s="477"/>
      <c r="I40" s="473"/>
      <c r="J40" s="480"/>
      <c r="K40" s="480"/>
    </row>
    <row r="41" spans="2:11" ht="18.75" customHeight="1">
      <c r="B41" s="467"/>
      <c r="C41" s="473"/>
      <c r="D41" s="473"/>
      <c r="E41" s="467"/>
      <c r="F41" s="467"/>
      <c r="G41" s="479"/>
      <c r="H41" s="477"/>
      <c r="I41" s="473"/>
      <c r="J41" s="480"/>
      <c r="K41" s="480"/>
    </row>
    <row r="42" spans="2:11" ht="18.75" customHeight="1">
      <c r="B42" s="467"/>
      <c r="C42" s="473"/>
      <c r="D42" s="473"/>
      <c r="E42" s="467"/>
      <c r="F42" s="467"/>
      <c r="G42" s="479"/>
      <c r="H42" s="477"/>
      <c r="I42" s="473"/>
      <c r="J42" s="480"/>
      <c r="K42" s="480"/>
    </row>
    <row r="43" spans="2:11" ht="18.75" customHeight="1">
      <c r="B43" s="467"/>
      <c r="C43" s="473"/>
      <c r="D43" s="473"/>
      <c r="E43" s="467"/>
      <c r="F43" s="467"/>
      <c r="G43" s="479"/>
      <c r="H43" s="477"/>
      <c r="I43" s="473"/>
      <c r="J43" s="480"/>
      <c r="K43" s="480"/>
    </row>
    <row r="44" spans="2:11" ht="18.75" customHeight="1">
      <c r="B44" s="467"/>
      <c r="C44" s="473"/>
      <c r="D44" s="473"/>
      <c r="E44" s="467"/>
      <c r="F44" s="467"/>
      <c r="G44" s="479"/>
      <c r="H44" s="477"/>
      <c r="I44" s="473"/>
      <c r="J44" s="480"/>
      <c r="K44" s="480"/>
    </row>
    <row r="45" spans="2:11" ht="18.75" customHeight="1">
      <c r="B45" s="467"/>
      <c r="C45" s="473"/>
      <c r="D45" s="473"/>
      <c r="E45" s="467"/>
      <c r="F45" s="467"/>
      <c r="G45" s="479"/>
      <c r="H45" s="477"/>
      <c r="I45" s="473"/>
      <c r="J45" s="480"/>
      <c r="K45" s="480"/>
    </row>
    <row r="46" spans="2:11" ht="18.75" customHeight="1">
      <c r="B46" s="467"/>
      <c r="C46" s="473"/>
      <c r="D46" s="473"/>
      <c r="E46" s="467"/>
      <c r="F46" s="467"/>
      <c r="G46" s="479"/>
      <c r="H46" s="477"/>
      <c r="I46" s="473"/>
      <c r="J46" s="480"/>
      <c r="K46" s="480"/>
    </row>
    <row r="47" spans="2:11" ht="18.75" customHeight="1">
      <c r="B47" s="467"/>
      <c r="C47" s="473"/>
      <c r="D47" s="473"/>
      <c r="E47" s="467"/>
      <c r="F47" s="467"/>
      <c r="G47" s="479"/>
      <c r="H47" s="477"/>
      <c r="I47" s="473"/>
      <c r="J47" s="480"/>
      <c r="K47" s="480"/>
    </row>
    <row r="48" spans="2:11" ht="18.75" customHeight="1">
      <c r="B48" s="467"/>
      <c r="C48" s="473"/>
      <c r="D48" s="473"/>
      <c r="E48" s="467"/>
      <c r="F48" s="467"/>
      <c r="G48" s="479"/>
      <c r="H48" s="477"/>
      <c r="I48" s="473"/>
      <c r="J48" s="480"/>
      <c r="K48" s="480"/>
    </row>
    <row r="49" spans="2:11" ht="18.75" customHeight="1">
      <c r="B49" s="467"/>
      <c r="C49" s="473"/>
      <c r="D49" s="473"/>
      <c r="E49" s="467"/>
      <c r="F49" s="467"/>
      <c r="G49" s="479"/>
      <c r="H49" s="477"/>
      <c r="I49" s="473"/>
      <c r="J49" s="480"/>
      <c r="K49" s="480"/>
    </row>
    <row r="50" spans="2:11" ht="18.75" customHeight="1">
      <c r="B50" s="467"/>
      <c r="C50" s="473"/>
      <c r="D50" s="473"/>
      <c r="E50" s="467"/>
      <c r="F50" s="467"/>
      <c r="G50" s="479"/>
      <c r="H50" s="477"/>
      <c r="I50" s="473"/>
      <c r="J50" s="480"/>
      <c r="K50" s="480"/>
    </row>
    <row r="51" spans="2:11" ht="18.75" customHeight="1">
      <c r="B51" s="467"/>
      <c r="C51" s="473"/>
      <c r="D51" s="473"/>
      <c r="E51" s="467"/>
      <c r="F51" s="467"/>
      <c r="G51" s="479"/>
      <c r="H51" s="477"/>
      <c r="I51" s="473"/>
      <c r="J51" s="480"/>
      <c r="K51" s="480"/>
    </row>
    <row r="52" spans="2:11" ht="18.75" customHeight="1">
      <c r="B52" s="467"/>
      <c r="C52" s="473"/>
      <c r="D52" s="473"/>
      <c r="E52" s="467"/>
      <c r="F52" s="467"/>
      <c r="G52" s="479"/>
      <c r="H52" s="477"/>
      <c r="I52" s="473"/>
      <c r="J52" s="480"/>
      <c r="K52" s="480"/>
    </row>
    <row r="53" spans="2:11" ht="18.75" customHeight="1">
      <c r="B53" s="467"/>
      <c r="C53" s="473"/>
      <c r="D53" s="473"/>
      <c r="E53" s="467"/>
      <c r="F53" s="467"/>
      <c r="G53" s="479"/>
      <c r="H53" s="477"/>
      <c r="I53" s="473"/>
      <c r="J53" s="480"/>
      <c r="K53" s="480"/>
    </row>
    <row r="54" spans="2:11" ht="18.75" customHeight="1">
      <c r="B54" s="467"/>
      <c r="C54" s="473"/>
      <c r="D54" s="473"/>
      <c r="E54" s="467"/>
      <c r="F54" s="467"/>
      <c r="G54" s="479"/>
    </row>
    <row r="55" spans="2:11" ht="18.75" customHeight="1">
      <c r="B55" s="467"/>
      <c r="C55" s="473"/>
      <c r="D55" s="473"/>
      <c r="E55" s="467"/>
      <c r="F55" s="467"/>
      <c r="G55" s="479"/>
    </row>
    <row r="56" spans="2:11" ht="18.75" customHeight="1">
      <c r="B56" s="467"/>
      <c r="C56" s="473"/>
      <c r="D56" s="473"/>
      <c r="E56" s="467"/>
      <c r="F56" s="467"/>
      <c r="G56" s="479"/>
    </row>
    <row r="57" spans="2:11" ht="18.75" customHeight="1">
      <c r="B57" s="467"/>
      <c r="C57" s="473"/>
      <c r="D57" s="473"/>
      <c r="E57" s="467"/>
      <c r="F57" s="467"/>
      <c r="G57" s="479"/>
    </row>
    <row r="58" spans="2:11" ht="18.75" customHeight="1">
      <c r="B58" s="467"/>
      <c r="C58" s="473"/>
      <c r="D58" s="473"/>
      <c r="E58" s="467"/>
      <c r="F58" s="467"/>
      <c r="G58" s="479"/>
    </row>
    <row r="59" spans="2:11" ht="18.75" customHeight="1">
      <c r="B59" s="467"/>
      <c r="C59" s="473"/>
      <c r="D59" s="473"/>
      <c r="E59" s="467"/>
      <c r="F59" s="467"/>
      <c r="G59" s="479"/>
    </row>
    <row r="60" spans="2:11" ht="18.75" customHeight="1">
      <c r="B60" s="467"/>
      <c r="C60" s="473"/>
      <c r="D60" s="473"/>
      <c r="E60" s="467"/>
      <c r="F60" s="467"/>
      <c r="G60" s="479"/>
    </row>
    <row r="61" spans="2:11" ht="18.75" customHeight="1">
      <c r="B61" s="467"/>
      <c r="C61" s="473"/>
      <c r="D61" s="473"/>
      <c r="E61" s="467"/>
      <c r="F61" s="467"/>
      <c r="G61" s="479"/>
    </row>
    <row r="62" spans="2:11" ht="18.75" customHeight="1">
      <c r="B62" s="467"/>
      <c r="C62" s="473"/>
      <c r="D62" s="473"/>
      <c r="E62" s="467"/>
      <c r="F62" s="467"/>
      <c r="G62" s="479"/>
    </row>
    <row r="63" spans="2:11" ht="18.75" customHeight="1">
      <c r="B63" s="467"/>
      <c r="C63" s="473"/>
      <c r="D63" s="473"/>
      <c r="E63" s="467"/>
      <c r="F63" s="467"/>
      <c r="G63" s="479"/>
    </row>
    <row r="64" spans="2:11" ht="18.75" customHeight="1">
      <c r="B64" s="467"/>
      <c r="C64" s="473"/>
      <c r="D64" s="473"/>
      <c r="E64" s="467"/>
      <c r="F64" s="467"/>
      <c r="G64" s="479"/>
    </row>
    <row r="65" spans="2:9" ht="18.75" customHeight="1">
      <c r="B65" s="467"/>
      <c r="C65" s="473"/>
      <c r="D65" s="473"/>
      <c r="E65" s="467"/>
      <c r="F65" s="467"/>
      <c r="G65" s="479"/>
    </row>
    <row r="66" spans="2:9" ht="18.75" customHeight="1">
      <c r="B66" s="482"/>
      <c r="C66" s="483"/>
      <c r="D66" s="483"/>
      <c r="E66" s="482"/>
      <c r="F66" s="482"/>
      <c r="G66" s="484"/>
      <c r="H66" s="485"/>
      <c r="I66" s="486"/>
    </row>
    <row r="67" spans="2:9" ht="18.75" customHeight="1">
      <c r="B67" s="482"/>
      <c r="C67" s="483"/>
      <c r="D67" s="483"/>
      <c r="E67" s="482"/>
      <c r="F67" s="482"/>
      <c r="G67" s="484"/>
      <c r="H67" s="485"/>
      <c r="I67" s="486"/>
    </row>
    <row r="68" spans="2:9" ht="18.75" customHeight="1">
      <c r="B68" s="482"/>
      <c r="C68" s="483"/>
      <c r="D68" s="483"/>
      <c r="E68" s="482"/>
      <c r="F68" s="482"/>
      <c r="G68" s="484"/>
      <c r="H68" s="485"/>
      <c r="I68" s="486"/>
    </row>
    <row r="69" spans="2:9" ht="18.75" customHeight="1">
      <c r="B69" s="482"/>
      <c r="C69" s="483"/>
      <c r="D69" s="483"/>
      <c r="E69" s="482"/>
      <c r="F69" s="482"/>
      <c r="G69" s="484"/>
      <c r="H69" s="485"/>
      <c r="I69" s="486"/>
    </row>
    <row r="70" spans="2:9" ht="18.75" customHeight="1">
      <c r="B70" s="482"/>
      <c r="C70" s="483"/>
      <c r="D70" s="483"/>
      <c r="E70" s="482"/>
      <c r="F70" s="482"/>
      <c r="G70" s="484"/>
      <c r="H70" s="485"/>
      <c r="I70" s="486"/>
    </row>
    <row r="71" spans="2:9" ht="18.75" customHeight="1">
      <c r="B71" s="482"/>
      <c r="C71" s="483"/>
      <c r="D71" s="483"/>
      <c r="E71" s="482"/>
      <c r="F71" s="482"/>
      <c r="G71" s="484"/>
      <c r="H71" s="485"/>
      <c r="I71" s="486"/>
    </row>
    <row r="72" spans="2:9" ht="18.75" customHeight="1">
      <c r="B72" s="482"/>
      <c r="C72" s="483"/>
      <c r="D72" s="483"/>
      <c r="E72" s="482"/>
      <c r="F72" s="482"/>
      <c r="G72" s="484"/>
      <c r="H72" s="485"/>
      <c r="I72" s="486"/>
    </row>
    <row r="73" spans="2:9" ht="18.75" customHeight="1">
      <c r="B73" s="482"/>
      <c r="C73" s="483"/>
      <c r="D73" s="483"/>
      <c r="E73" s="482"/>
      <c r="F73" s="482"/>
      <c r="G73" s="484"/>
      <c r="H73" s="485"/>
      <c r="I73" s="486"/>
    </row>
    <row r="74" spans="2:9" ht="18.75" customHeight="1">
      <c r="B74" s="482"/>
      <c r="C74" s="483"/>
      <c r="D74" s="483"/>
      <c r="E74" s="482"/>
      <c r="F74" s="482"/>
      <c r="G74" s="484"/>
      <c r="H74" s="485"/>
      <c r="I74" s="486"/>
    </row>
    <row r="75" spans="2:9" ht="18.75" customHeight="1">
      <c r="B75" s="482"/>
      <c r="C75" s="483"/>
      <c r="D75" s="483"/>
      <c r="E75" s="482"/>
      <c r="F75" s="482"/>
      <c r="G75" s="484"/>
      <c r="H75" s="485"/>
      <c r="I75" s="486"/>
    </row>
    <row r="76" spans="2:9" ht="18.75" customHeight="1">
      <c r="B76" s="482"/>
      <c r="C76" s="483"/>
      <c r="D76" s="483"/>
      <c r="E76" s="482"/>
      <c r="F76" s="482"/>
      <c r="G76" s="484"/>
      <c r="H76" s="485"/>
      <c r="I76" s="486"/>
    </row>
    <row r="77" spans="2:9" ht="18.75" customHeight="1">
      <c r="B77" s="482"/>
      <c r="C77" s="483"/>
      <c r="D77" s="483"/>
      <c r="E77" s="482"/>
      <c r="F77" s="482"/>
      <c r="G77" s="484"/>
      <c r="H77" s="485"/>
      <c r="I77" s="486"/>
    </row>
    <row r="78" spans="2:9" ht="18.75" customHeight="1">
      <c r="B78" s="482"/>
      <c r="C78" s="483"/>
      <c r="D78" s="483"/>
      <c r="E78" s="482"/>
      <c r="F78" s="482"/>
      <c r="G78" s="484"/>
      <c r="H78" s="485"/>
      <c r="I78" s="486"/>
    </row>
    <row r="79" spans="2:9" ht="18.75" customHeight="1">
      <c r="B79" s="482"/>
      <c r="C79" s="483"/>
      <c r="D79" s="483"/>
      <c r="E79" s="482"/>
      <c r="F79" s="482"/>
      <c r="G79" s="484"/>
      <c r="H79" s="485"/>
      <c r="I79" s="486"/>
    </row>
    <row r="80" spans="2:9" ht="18.75" customHeight="1">
      <c r="B80" s="482"/>
      <c r="C80" s="483"/>
      <c r="D80" s="483"/>
      <c r="E80" s="482"/>
      <c r="F80" s="482"/>
      <c r="G80" s="484"/>
      <c r="H80" s="485"/>
      <c r="I80" s="486"/>
    </row>
    <row r="81" spans="2:9" ht="18.75" customHeight="1">
      <c r="B81" s="482"/>
      <c r="C81" s="483"/>
      <c r="D81" s="483"/>
      <c r="E81" s="482"/>
      <c r="F81" s="482"/>
      <c r="G81" s="484"/>
      <c r="H81" s="485"/>
      <c r="I81" s="486"/>
    </row>
    <row r="82" spans="2:9" ht="18.75" customHeight="1">
      <c r="B82" s="482"/>
      <c r="C82" s="483"/>
      <c r="D82" s="483"/>
      <c r="E82" s="482"/>
      <c r="F82" s="482"/>
      <c r="G82" s="484"/>
      <c r="H82" s="485"/>
      <c r="I82" s="486"/>
    </row>
    <row r="83" spans="2:9" ht="18.75" customHeight="1">
      <c r="B83" s="482"/>
      <c r="C83" s="483"/>
      <c r="D83" s="483"/>
      <c r="E83" s="482"/>
      <c r="F83" s="482"/>
      <c r="G83" s="484"/>
      <c r="H83" s="485"/>
      <c r="I83" s="486"/>
    </row>
  </sheetData>
  <conditionalFormatting sqref="B66:I83">
    <cfRule type="cellIs" dxfId="21" priority="16" operator="equal">
      <formula>0</formula>
    </cfRule>
  </conditionalFormatting>
  <conditionalFormatting sqref="J4:K53">
    <cfRule type="expression" dxfId="20" priority="13">
      <formula>#REF!=#REF!</formula>
    </cfRule>
  </conditionalFormatting>
  <conditionalFormatting sqref="H4">
    <cfRule type="containsText" dxfId="19" priority="12" operator="containsText" text="TRUE">
      <formula>NOT(ISERROR(SEARCH("TRUE",H4)))</formula>
    </cfRule>
  </conditionalFormatting>
  <conditionalFormatting sqref="F4:F21">
    <cfRule type="containsText" dxfId="18" priority="11" operator="containsText" text="TRUE">
      <formula>NOT(ISERROR(SEARCH("TRUE",F4)))</formula>
    </cfRule>
  </conditionalFormatting>
  <conditionalFormatting sqref="G4:G21">
    <cfRule type="containsText" dxfId="17" priority="10" operator="containsText" text="TRUE">
      <formula>NOT(ISERROR(SEARCH("TRUE",G4)))</formula>
    </cfRule>
  </conditionalFormatting>
  <conditionalFormatting sqref="H5:H21">
    <cfRule type="expression" dxfId="16" priority="9">
      <formula>#REF!=#REF!</formula>
    </cfRule>
  </conditionalFormatting>
  <conditionalFormatting sqref="J4:J21">
    <cfRule type="containsText" dxfId="15" priority="8" operator="containsText" text="TRUE">
      <formula>NOT(ISERROR(SEARCH("TRUE",J4)))</formula>
    </cfRule>
  </conditionalFormatting>
  <conditionalFormatting sqref="I4:I21">
    <cfRule type="expression" dxfId="14" priority="7">
      <formula>#REF!=#REF!</formula>
    </cfRule>
  </conditionalFormatting>
  <conditionalFormatting sqref="L4:L21">
    <cfRule type="expression" dxfId="13" priority="1">
      <formula>IF($I4&lt;-$H4*20%+$H4,TRUE)</formula>
    </cfRule>
    <cfRule type="expression" dxfId="12" priority="2">
      <formula>IF($I4&lt;-$H4*10%+$H4,TRUE)</formula>
    </cfRule>
    <cfRule type="expression" dxfId="11" priority="5">
      <formula>IF($I4&gt;$H4*120%,TRUE)</formula>
    </cfRule>
    <cfRule type="expression" dxfId="10" priority="6">
      <formula>IF($I4&gt;$H4*110%,TRUE)</formula>
    </cfRule>
  </conditionalFormatting>
  <conditionalFormatting sqref="M4:M21">
    <cfRule type="expression" dxfId="9" priority="3">
      <formula>IF(I4&gt;H4*120%,TRUE)</formula>
    </cfRule>
  </conditionalFormatting>
  <conditionalFormatting sqref="K4:K21">
    <cfRule type="containsText" dxfId="8" priority="4" operator="containsText" text="TRUE">
      <formula>NOT(ISERROR(SEARCH("TRUE",K4)))</formula>
    </cfRule>
  </conditionalFormatting>
  <conditionalFormatting sqref="E4:E21 B4:B21">
    <cfRule type="expression" dxfId="7" priority="14">
      <formula>IF($E4&lt;-$B4*10%+$B4,TRUE)</formula>
    </cfRule>
    <cfRule type="expression" dxfId="6" priority="15">
      <formula>IF($E4&gt;(110%*$B4),TRUE)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1D3A-8E2A-4106-95DD-209342FDFB51}">
  <dimension ref="B1:U25"/>
  <sheetViews>
    <sheetView tabSelected="1" workbookViewId="0"/>
  </sheetViews>
  <sheetFormatPr defaultColWidth="11.7109375" defaultRowHeight="15"/>
  <cols>
    <col min="1" max="4" width="11.7109375" style="487"/>
    <col min="5" max="6" width="11.7109375" style="488"/>
    <col min="7" max="7" width="7" style="488" customWidth="1"/>
    <col min="8" max="8" width="2" style="487" customWidth="1"/>
    <col min="9" max="9" width="7.42578125" style="487" customWidth="1"/>
    <col min="10" max="16384" width="11.7109375" style="487"/>
  </cols>
  <sheetData>
    <row r="1" spans="2:21" ht="15.75" thickBot="1">
      <c r="O1" s="489" t="s">
        <v>339</v>
      </c>
      <c r="P1" s="489"/>
    </row>
    <row r="2" spans="2:21">
      <c r="B2" s="522" t="s">
        <v>326</v>
      </c>
      <c r="C2" s="523" t="s">
        <v>340</v>
      </c>
      <c r="D2" s="523" t="s">
        <v>341</v>
      </c>
      <c r="E2" s="524" t="s">
        <v>342</v>
      </c>
      <c r="F2" s="525" t="s">
        <v>343</v>
      </c>
      <c r="G2" s="490"/>
      <c r="J2" s="491" t="s">
        <v>326</v>
      </c>
      <c r="K2" s="492" t="s">
        <v>340</v>
      </c>
      <c r="L2" s="492" t="s">
        <v>341</v>
      </c>
      <c r="M2" s="492" t="s">
        <v>342</v>
      </c>
      <c r="N2" s="493" t="s">
        <v>343</v>
      </c>
      <c r="Q2" s="494" t="s">
        <v>326</v>
      </c>
      <c r="R2" s="495" t="s">
        <v>340</v>
      </c>
      <c r="S2" s="495" t="s">
        <v>341</v>
      </c>
      <c r="T2" s="495" t="s">
        <v>342</v>
      </c>
      <c r="U2" s="496" t="s">
        <v>343</v>
      </c>
    </row>
    <row r="3" spans="2:21">
      <c r="B3" s="497">
        <f>[1]Above_below!L4</f>
        <v>15350</v>
      </c>
      <c r="C3" s="498">
        <f>D3-B3</f>
        <v>1545</v>
      </c>
      <c r="D3" s="498">
        <f>[1]Above_below!E4</f>
        <v>16895</v>
      </c>
      <c r="E3" s="499">
        <f>IF(D3&gt;B3,C3/B3,"")</f>
        <v>0.1006514657980456</v>
      </c>
      <c r="F3" s="500" t="str">
        <f>IF(B3&gt;D3,C3/B3,"")</f>
        <v/>
      </c>
      <c r="G3" s="501"/>
      <c r="J3" s="502">
        <f t="shared" ref="J3:J20" si="0">B3</f>
        <v>15350</v>
      </c>
      <c r="K3" s="503">
        <f>L3-J3</f>
        <v>1545</v>
      </c>
      <c r="L3" s="503">
        <f t="shared" ref="L3:L20" si="1">D3</f>
        <v>16895</v>
      </c>
      <c r="M3" s="504">
        <f>IF(L3&gt;J3,K3/J3,"")</f>
        <v>0.1006514657980456</v>
      </c>
      <c r="N3" s="505" t="str">
        <f>IF(J3&gt;L3,K3/J3,"")</f>
        <v/>
      </c>
      <c r="Q3" s="506">
        <f>B3</f>
        <v>15350</v>
      </c>
      <c r="R3" s="503"/>
      <c r="S3" s="503">
        <f>D3</f>
        <v>16895</v>
      </c>
      <c r="T3" s="504"/>
      <c r="U3" s="507"/>
    </row>
    <row r="4" spans="2:21">
      <c r="B4" s="497">
        <f>[1]Above_below!L5</f>
        <v>35960</v>
      </c>
      <c r="C4" s="498">
        <f t="shared" ref="C4:C20" si="2">D4-B4</f>
        <v>40</v>
      </c>
      <c r="D4" s="498">
        <f>[1]Above_below!E5</f>
        <v>36000</v>
      </c>
      <c r="E4" s="499">
        <f>IF(D4&gt;B4,C4/B4,"")</f>
        <v>1.1123470522803114E-3</v>
      </c>
      <c r="F4" s="500" t="str">
        <f t="shared" ref="F4:F20" si="3">IF(B4&gt;D4,C4/B4,"")</f>
        <v/>
      </c>
      <c r="G4" s="501"/>
      <c r="J4" s="508">
        <f t="shared" si="0"/>
        <v>35960</v>
      </c>
      <c r="K4" s="509">
        <f t="shared" ref="K4:K20" si="4">L4-J4</f>
        <v>40</v>
      </c>
      <c r="L4" s="509">
        <f t="shared" si="1"/>
        <v>36000</v>
      </c>
      <c r="M4" s="499">
        <f t="shared" ref="M4:M20" si="5">IF(L4&gt;J4,K4/J4,"")</f>
        <v>1.1123470522803114E-3</v>
      </c>
      <c r="N4" s="500" t="str">
        <f t="shared" ref="N4:N20" si="6">IF(J4&gt;L4,K4/J4,"")</f>
        <v/>
      </c>
      <c r="Q4" s="506">
        <f t="shared" ref="Q4:Q20" si="7">B4</f>
        <v>35960</v>
      </c>
      <c r="R4" s="509"/>
      <c r="S4" s="503">
        <f t="shared" ref="S4:S20" si="8">D4</f>
        <v>36000</v>
      </c>
      <c r="T4" s="499"/>
      <c r="U4" s="510"/>
    </row>
    <row r="5" spans="2:21">
      <c r="B5" s="497">
        <f>[1]Above_below!L6</f>
        <v>8000</v>
      </c>
      <c r="C5" s="498">
        <f t="shared" si="2"/>
        <v>200</v>
      </c>
      <c r="D5" s="498">
        <f>[1]Above_below!E6</f>
        <v>8200</v>
      </c>
      <c r="E5" s="499">
        <f>IF(D5&gt;B5,C5/B5,"")</f>
        <v>2.5000000000000001E-2</v>
      </c>
      <c r="F5" s="500" t="str">
        <f t="shared" si="3"/>
        <v/>
      </c>
      <c r="G5" s="501"/>
      <c r="J5" s="508">
        <f t="shared" si="0"/>
        <v>8000</v>
      </c>
      <c r="K5" s="509">
        <f t="shared" si="4"/>
        <v>200</v>
      </c>
      <c r="L5" s="509">
        <f t="shared" si="1"/>
        <v>8200</v>
      </c>
      <c r="M5" s="499">
        <f t="shared" si="5"/>
        <v>2.5000000000000001E-2</v>
      </c>
      <c r="N5" s="500" t="str">
        <f t="shared" si="6"/>
        <v/>
      </c>
      <c r="Q5" s="506">
        <f t="shared" si="7"/>
        <v>8000</v>
      </c>
      <c r="R5" s="509"/>
      <c r="S5" s="503">
        <f t="shared" si="8"/>
        <v>8200</v>
      </c>
      <c r="T5" s="499"/>
      <c r="U5" s="510"/>
    </row>
    <row r="6" spans="2:21">
      <c r="B6" s="497">
        <f>[1]Above_below!L7</f>
        <v>78000</v>
      </c>
      <c r="C6" s="498">
        <f t="shared" si="2"/>
        <v>-7700</v>
      </c>
      <c r="D6" s="498">
        <f>[1]Above_below!E7</f>
        <v>70300</v>
      </c>
      <c r="E6" s="499" t="str">
        <f>IF(D6&gt;B6,C6/B6,"")</f>
        <v/>
      </c>
      <c r="F6" s="500">
        <f>IF(B6&gt;D6,C6/B6,"")</f>
        <v>-9.8717948717948714E-2</v>
      </c>
      <c r="G6" s="501"/>
      <c r="J6" s="508">
        <f t="shared" si="0"/>
        <v>78000</v>
      </c>
      <c r="K6" s="509">
        <f t="shared" si="4"/>
        <v>-7700</v>
      </c>
      <c r="L6" s="509">
        <f t="shared" si="1"/>
        <v>70300</v>
      </c>
      <c r="M6" s="499" t="str">
        <f t="shared" si="5"/>
        <v/>
      </c>
      <c r="N6" s="500">
        <f t="shared" si="6"/>
        <v>-9.8717948717948714E-2</v>
      </c>
      <c r="Q6" s="506">
        <f t="shared" si="7"/>
        <v>78000</v>
      </c>
      <c r="R6" s="509"/>
      <c r="S6" s="503">
        <f t="shared" si="8"/>
        <v>70300</v>
      </c>
      <c r="T6" s="499"/>
      <c r="U6" s="510"/>
    </row>
    <row r="7" spans="2:21">
      <c r="B7" s="497">
        <f>[1]Above_below!L8</f>
        <v>398000</v>
      </c>
      <c r="C7" s="498">
        <f t="shared" si="2"/>
        <v>52000</v>
      </c>
      <c r="D7" s="498">
        <f>[1]Above_below!E8</f>
        <v>450000</v>
      </c>
      <c r="E7" s="499">
        <f t="shared" ref="E7:E20" si="9">IF(D7&gt;B7,C7/B7,"")</f>
        <v>0.1306532663316583</v>
      </c>
      <c r="F7" s="500" t="str">
        <f t="shared" si="3"/>
        <v/>
      </c>
      <c r="G7" s="501"/>
      <c r="J7" s="508">
        <f t="shared" si="0"/>
        <v>398000</v>
      </c>
      <c r="K7" s="509">
        <f t="shared" si="4"/>
        <v>52000</v>
      </c>
      <c r="L7" s="509">
        <f t="shared" si="1"/>
        <v>450000</v>
      </c>
      <c r="M7" s="499">
        <f t="shared" si="5"/>
        <v>0.1306532663316583</v>
      </c>
      <c r="N7" s="500" t="str">
        <f t="shared" si="6"/>
        <v/>
      </c>
      <c r="Q7" s="506">
        <f t="shared" si="7"/>
        <v>398000</v>
      </c>
      <c r="R7" s="509"/>
      <c r="S7" s="503">
        <f t="shared" si="8"/>
        <v>450000</v>
      </c>
      <c r="T7" s="499"/>
      <c r="U7" s="510"/>
    </row>
    <row r="8" spans="2:21">
      <c r="B8" s="497">
        <f>[1]Above_below!L9</f>
        <v>680000</v>
      </c>
      <c r="C8" s="498">
        <f t="shared" si="2"/>
        <v>18000</v>
      </c>
      <c r="D8" s="498">
        <f>[1]Above_below!E9</f>
        <v>698000</v>
      </c>
      <c r="E8" s="499">
        <f t="shared" si="9"/>
        <v>2.6470588235294117E-2</v>
      </c>
      <c r="F8" s="500" t="str">
        <f t="shared" si="3"/>
        <v/>
      </c>
      <c r="G8" s="501"/>
      <c r="J8" s="508">
        <f t="shared" si="0"/>
        <v>680000</v>
      </c>
      <c r="K8" s="509">
        <f t="shared" si="4"/>
        <v>18000</v>
      </c>
      <c r="L8" s="509">
        <f t="shared" si="1"/>
        <v>698000</v>
      </c>
      <c r="M8" s="499">
        <f t="shared" si="5"/>
        <v>2.6470588235294117E-2</v>
      </c>
      <c r="N8" s="500" t="str">
        <f t="shared" si="6"/>
        <v/>
      </c>
      <c r="Q8" s="506">
        <f t="shared" si="7"/>
        <v>680000</v>
      </c>
      <c r="R8" s="509"/>
      <c r="S8" s="503">
        <f t="shared" si="8"/>
        <v>698000</v>
      </c>
      <c r="T8" s="499"/>
      <c r="U8" s="510"/>
    </row>
    <row r="9" spans="2:21">
      <c r="B9" s="497">
        <f>[1]Above_below!L10</f>
        <v>500000</v>
      </c>
      <c r="C9" s="498">
        <f t="shared" si="2"/>
        <v>25000</v>
      </c>
      <c r="D9" s="498">
        <f>[1]Above_below!E10</f>
        <v>525000</v>
      </c>
      <c r="E9" s="499">
        <f t="shared" si="9"/>
        <v>0.05</v>
      </c>
      <c r="F9" s="500" t="str">
        <f t="shared" si="3"/>
        <v/>
      </c>
      <c r="G9" s="501"/>
      <c r="J9" s="508">
        <f t="shared" si="0"/>
        <v>500000</v>
      </c>
      <c r="K9" s="509">
        <f t="shared" si="4"/>
        <v>25000</v>
      </c>
      <c r="L9" s="509">
        <f t="shared" si="1"/>
        <v>525000</v>
      </c>
      <c r="M9" s="499">
        <f t="shared" si="5"/>
        <v>0.05</v>
      </c>
      <c r="N9" s="500" t="str">
        <f t="shared" si="6"/>
        <v/>
      </c>
      <c r="Q9" s="506">
        <f t="shared" si="7"/>
        <v>500000</v>
      </c>
      <c r="R9" s="509"/>
      <c r="S9" s="503">
        <f t="shared" si="8"/>
        <v>525000</v>
      </c>
      <c r="T9" s="499"/>
      <c r="U9" s="510"/>
    </row>
    <row r="10" spans="2:21">
      <c r="B10" s="497">
        <f>[1]Above_below!L11</f>
        <v>43200</v>
      </c>
      <c r="C10" s="498">
        <f t="shared" si="2"/>
        <v>800</v>
      </c>
      <c r="D10" s="498">
        <f>[1]Above_below!E11</f>
        <v>44000</v>
      </c>
      <c r="E10" s="499">
        <f t="shared" si="9"/>
        <v>1.8518518518518517E-2</v>
      </c>
      <c r="F10" s="500" t="str">
        <f t="shared" si="3"/>
        <v/>
      </c>
      <c r="G10" s="501"/>
      <c r="J10" s="508">
        <f t="shared" si="0"/>
        <v>43200</v>
      </c>
      <c r="K10" s="509">
        <f t="shared" si="4"/>
        <v>800</v>
      </c>
      <c r="L10" s="509">
        <f t="shared" si="1"/>
        <v>44000</v>
      </c>
      <c r="M10" s="499">
        <f t="shared" si="5"/>
        <v>1.8518518518518517E-2</v>
      </c>
      <c r="N10" s="500" t="str">
        <f t="shared" si="6"/>
        <v/>
      </c>
      <c r="Q10" s="506">
        <f t="shared" si="7"/>
        <v>43200</v>
      </c>
      <c r="R10" s="509"/>
      <c r="S10" s="503">
        <f t="shared" si="8"/>
        <v>44000</v>
      </c>
      <c r="T10" s="499"/>
      <c r="U10" s="510"/>
    </row>
    <row r="11" spans="2:21">
      <c r="B11" s="497">
        <f>[1]Above_below!L12</f>
        <v>14300</v>
      </c>
      <c r="C11" s="498">
        <f t="shared" si="2"/>
        <v>50</v>
      </c>
      <c r="D11" s="498">
        <f>[1]Above_below!E12</f>
        <v>14350</v>
      </c>
      <c r="E11" s="499">
        <f t="shared" si="9"/>
        <v>3.4965034965034965E-3</v>
      </c>
      <c r="F11" s="500" t="str">
        <f t="shared" si="3"/>
        <v/>
      </c>
      <c r="G11" s="501"/>
      <c r="J11" s="508">
        <f t="shared" si="0"/>
        <v>14300</v>
      </c>
      <c r="K11" s="509">
        <f t="shared" si="4"/>
        <v>50</v>
      </c>
      <c r="L11" s="509">
        <f t="shared" si="1"/>
        <v>14350</v>
      </c>
      <c r="M11" s="499">
        <f t="shared" si="5"/>
        <v>3.4965034965034965E-3</v>
      </c>
      <c r="N11" s="500" t="str">
        <f t="shared" si="6"/>
        <v/>
      </c>
      <c r="Q11" s="506">
        <f t="shared" si="7"/>
        <v>14300</v>
      </c>
      <c r="R11" s="509"/>
      <c r="S11" s="503">
        <f t="shared" si="8"/>
        <v>14350</v>
      </c>
      <c r="T11" s="499"/>
      <c r="U11" s="510"/>
    </row>
    <row r="12" spans="2:21">
      <c r="B12" s="497">
        <f>[1]Above_below!L13</f>
        <v>950000</v>
      </c>
      <c r="C12" s="498">
        <f t="shared" si="2"/>
        <v>1050000</v>
      </c>
      <c r="D12" s="498">
        <f>[1]Above_below!E13</f>
        <v>2000000</v>
      </c>
      <c r="E12" s="499">
        <f>IF(D12&gt;B12,C12/B12,"")</f>
        <v>1.1052631578947369</v>
      </c>
      <c r="F12" s="500" t="str">
        <f t="shared" si="3"/>
        <v/>
      </c>
      <c r="G12" s="501"/>
      <c r="J12" s="508">
        <f t="shared" si="0"/>
        <v>950000</v>
      </c>
      <c r="K12" s="509">
        <f t="shared" si="4"/>
        <v>1050000</v>
      </c>
      <c r="L12" s="509">
        <f t="shared" si="1"/>
        <v>2000000</v>
      </c>
      <c r="M12" s="499">
        <f t="shared" si="5"/>
        <v>1.1052631578947369</v>
      </c>
      <c r="N12" s="500" t="str">
        <f t="shared" si="6"/>
        <v/>
      </c>
      <c r="Q12" s="506">
        <f t="shared" si="7"/>
        <v>950000</v>
      </c>
      <c r="R12" s="509"/>
      <c r="S12" s="503">
        <f t="shared" si="8"/>
        <v>2000000</v>
      </c>
      <c r="T12" s="499"/>
      <c r="U12" s="510"/>
    </row>
    <row r="13" spans="2:21">
      <c r="B13" s="497">
        <f>[1]Above_below!L14</f>
        <v>56000</v>
      </c>
      <c r="C13" s="498">
        <f t="shared" si="2"/>
        <v>400</v>
      </c>
      <c r="D13" s="498">
        <f>[1]Above_below!E14</f>
        <v>56400</v>
      </c>
      <c r="E13" s="499">
        <f t="shared" si="9"/>
        <v>7.1428571428571426E-3</v>
      </c>
      <c r="F13" s="500" t="str">
        <f t="shared" si="3"/>
        <v/>
      </c>
      <c r="G13" s="501"/>
      <c r="J13" s="508">
        <f t="shared" si="0"/>
        <v>56000</v>
      </c>
      <c r="K13" s="509">
        <f t="shared" si="4"/>
        <v>400</v>
      </c>
      <c r="L13" s="509">
        <f t="shared" si="1"/>
        <v>56400</v>
      </c>
      <c r="M13" s="499">
        <f t="shared" si="5"/>
        <v>7.1428571428571426E-3</v>
      </c>
      <c r="N13" s="500" t="str">
        <f t="shared" si="6"/>
        <v/>
      </c>
      <c r="Q13" s="506">
        <f t="shared" si="7"/>
        <v>56000</v>
      </c>
      <c r="R13" s="509"/>
      <c r="S13" s="503">
        <f t="shared" si="8"/>
        <v>56400</v>
      </c>
      <c r="T13" s="499"/>
      <c r="U13" s="510"/>
    </row>
    <row r="14" spans="2:21">
      <c r="B14" s="497">
        <f>[1]Above_below!L15</f>
        <v>20000</v>
      </c>
      <c r="C14" s="498">
        <f t="shared" si="2"/>
        <v>0</v>
      </c>
      <c r="D14" s="498">
        <f>[1]Above_below!E15</f>
        <v>20000</v>
      </c>
      <c r="E14" s="499" t="str">
        <f t="shared" si="9"/>
        <v/>
      </c>
      <c r="F14" s="500" t="str">
        <f t="shared" si="3"/>
        <v/>
      </c>
      <c r="G14" s="501"/>
      <c r="J14" s="508">
        <f t="shared" si="0"/>
        <v>20000</v>
      </c>
      <c r="K14" s="509">
        <f t="shared" si="4"/>
        <v>0</v>
      </c>
      <c r="L14" s="509">
        <f t="shared" si="1"/>
        <v>20000</v>
      </c>
      <c r="M14" s="499" t="str">
        <f t="shared" si="5"/>
        <v/>
      </c>
      <c r="N14" s="500" t="str">
        <f t="shared" si="6"/>
        <v/>
      </c>
      <c r="Q14" s="506">
        <f t="shared" si="7"/>
        <v>20000</v>
      </c>
      <c r="R14" s="509"/>
      <c r="S14" s="503">
        <f t="shared" si="8"/>
        <v>20000</v>
      </c>
      <c r="T14" s="499"/>
      <c r="U14" s="510"/>
    </row>
    <row r="15" spans="2:21">
      <c r="B15" s="497">
        <f>[1]Above_below!L16</f>
        <v>62000</v>
      </c>
      <c r="C15" s="498">
        <f t="shared" si="2"/>
        <v>-1110</v>
      </c>
      <c r="D15" s="498">
        <f>[1]Above_below!E16</f>
        <v>60890</v>
      </c>
      <c r="E15" s="499" t="str">
        <f t="shared" si="9"/>
        <v/>
      </c>
      <c r="F15" s="500">
        <f t="shared" si="3"/>
        <v>-1.7903225806451612E-2</v>
      </c>
      <c r="G15" s="501"/>
      <c r="J15" s="508">
        <f t="shared" si="0"/>
        <v>62000</v>
      </c>
      <c r="K15" s="509">
        <f t="shared" si="4"/>
        <v>-1110</v>
      </c>
      <c r="L15" s="509">
        <f t="shared" si="1"/>
        <v>60890</v>
      </c>
      <c r="M15" s="499" t="str">
        <f t="shared" si="5"/>
        <v/>
      </c>
      <c r="N15" s="500">
        <f t="shared" si="6"/>
        <v>-1.7903225806451612E-2</v>
      </c>
      <c r="Q15" s="506">
        <f t="shared" si="7"/>
        <v>62000</v>
      </c>
      <c r="R15" s="509"/>
      <c r="S15" s="503">
        <f t="shared" si="8"/>
        <v>60890</v>
      </c>
      <c r="T15" s="499"/>
      <c r="U15" s="510"/>
    </row>
    <row r="16" spans="2:21">
      <c r="B16" s="497">
        <f>[1]Above_below!L17</f>
        <v>389000</v>
      </c>
      <c r="C16" s="498">
        <f t="shared" si="2"/>
        <v>-14000</v>
      </c>
      <c r="D16" s="498">
        <f>[1]Above_below!E17</f>
        <v>375000</v>
      </c>
      <c r="E16" s="499" t="str">
        <f t="shared" si="9"/>
        <v/>
      </c>
      <c r="F16" s="500">
        <f t="shared" si="3"/>
        <v>-3.5989717223650387E-2</v>
      </c>
      <c r="G16" s="501"/>
      <c r="J16" s="508">
        <f t="shared" si="0"/>
        <v>389000</v>
      </c>
      <c r="K16" s="509">
        <f t="shared" si="4"/>
        <v>-14000</v>
      </c>
      <c r="L16" s="509">
        <f t="shared" si="1"/>
        <v>375000</v>
      </c>
      <c r="M16" s="499" t="str">
        <f t="shared" si="5"/>
        <v/>
      </c>
      <c r="N16" s="500">
        <f t="shared" si="6"/>
        <v>-3.5989717223650387E-2</v>
      </c>
      <c r="Q16" s="506">
        <f t="shared" si="7"/>
        <v>389000</v>
      </c>
      <c r="R16" s="509"/>
      <c r="S16" s="503">
        <f t="shared" si="8"/>
        <v>375000</v>
      </c>
      <c r="T16" s="499"/>
      <c r="U16" s="510"/>
    </row>
    <row r="17" spans="2:21">
      <c r="B17" s="497">
        <f>[1]Above_below!L18</f>
        <v>760000</v>
      </c>
      <c r="C17" s="498">
        <f t="shared" si="2"/>
        <v>-130000</v>
      </c>
      <c r="D17" s="498">
        <f>[1]Above_below!E18</f>
        <v>630000</v>
      </c>
      <c r="E17" s="499" t="str">
        <f t="shared" si="9"/>
        <v/>
      </c>
      <c r="F17" s="500">
        <f t="shared" si="3"/>
        <v>-0.17105263157894737</v>
      </c>
      <c r="G17" s="501"/>
      <c r="J17" s="508">
        <f t="shared" si="0"/>
        <v>760000</v>
      </c>
      <c r="K17" s="509">
        <f t="shared" si="4"/>
        <v>-130000</v>
      </c>
      <c r="L17" s="509">
        <f t="shared" si="1"/>
        <v>630000</v>
      </c>
      <c r="M17" s="499" t="str">
        <f t="shared" si="5"/>
        <v/>
      </c>
      <c r="N17" s="500">
        <f t="shared" si="6"/>
        <v>-0.17105263157894737</v>
      </c>
      <c r="Q17" s="506">
        <f t="shared" si="7"/>
        <v>760000</v>
      </c>
      <c r="R17" s="509"/>
      <c r="S17" s="503">
        <f t="shared" si="8"/>
        <v>630000</v>
      </c>
      <c r="T17" s="499"/>
      <c r="U17" s="510"/>
    </row>
    <row r="18" spans="2:21">
      <c r="B18" s="497">
        <f>[1]Above_below!L19</f>
        <v>98000</v>
      </c>
      <c r="C18" s="498">
        <f t="shared" si="2"/>
        <v>1000</v>
      </c>
      <c r="D18" s="498">
        <f>[1]Above_below!E19</f>
        <v>99000</v>
      </c>
      <c r="E18" s="499">
        <f t="shared" si="9"/>
        <v>1.020408163265306E-2</v>
      </c>
      <c r="F18" s="500" t="str">
        <f t="shared" si="3"/>
        <v/>
      </c>
      <c r="G18" s="501"/>
      <c r="J18" s="508">
        <f t="shared" si="0"/>
        <v>98000</v>
      </c>
      <c r="K18" s="509">
        <f t="shared" si="4"/>
        <v>1000</v>
      </c>
      <c r="L18" s="509">
        <f t="shared" si="1"/>
        <v>99000</v>
      </c>
      <c r="M18" s="499">
        <f t="shared" si="5"/>
        <v>1.020408163265306E-2</v>
      </c>
      <c r="N18" s="500" t="str">
        <f t="shared" si="6"/>
        <v/>
      </c>
      <c r="Q18" s="506">
        <f t="shared" si="7"/>
        <v>98000</v>
      </c>
      <c r="R18" s="509"/>
      <c r="S18" s="503">
        <f t="shared" si="8"/>
        <v>99000</v>
      </c>
      <c r="T18" s="499"/>
      <c r="U18" s="510"/>
    </row>
    <row r="19" spans="2:21">
      <c r="B19" s="497">
        <f>[1]Above_below!L20</f>
        <v>48800</v>
      </c>
      <c r="C19" s="498">
        <f t="shared" si="2"/>
        <v>7200</v>
      </c>
      <c r="D19" s="498">
        <f>[1]Above_below!E20</f>
        <v>56000</v>
      </c>
      <c r="E19" s="499">
        <f t="shared" si="9"/>
        <v>0.14754098360655737</v>
      </c>
      <c r="F19" s="500" t="str">
        <f t="shared" si="3"/>
        <v/>
      </c>
      <c r="G19" s="501"/>
      <c r="J19" s="508">
        <f t="shared" si="0"/>
        <v>48800</v>
      </c>
      <c r="K19" s="509">
        <f t="shared" si="4"/>
        <v>7200</v>
      </c>
      <c r="L19" s="509">
        <f t="shared" si="1"/>
        <v>56000</v>
      </c>
      <c r="M19" s="499">
        <f t="shared" si="5"/>
        <v>0.14754098360655737</v>
      </c>
      <c r="N19" s="500" t="str">
        <f t="shared" si="6"/>
        <v/>
      </c>
      <c r="Q19" s="506">
        <f t="shared" si="7"/>
        <v>48800</v>
      </c>
      <c r="R19" s="509"/>
      <c r="S19" s="503">
        <f t="shared" si="8"/>
        <v>56000</v>
      </c>
      <c r="T19" s="499"/>
      <c r="U19" s="510"/>
    </row>
    <row r="20" spans="2:21" ht="15.75" thickBot="1">
      <c r="B20" s="511">
        <f>[1]Above_below!L21</f>
        <v>699330</v>
      </c>
      <c r="C20" s="512">
        <f t="shared" si="2"/>
        <v>-199330</v>
      </c>
      <c r="D20" s="512">
        <f>[1]Above_below!E21</f>
        <v>500000</v>
      </c>
      <c r="E20" s="513" t="str">
        <f t="shared" si="9"/>
        <v/>
      </c>
      <c r="F20" s="514">
        <f t="shared" si="3"/>
        <v>-0.28502995724479147</v>
      </c>
      <c r="G20" s="501"/>
      <c r="J20" s="515">
        <f t="shared" si="0"/>
        <v>699330</v>
      </c>
      <c r="K20" s="516">
        <f t="shared" si="4"/>
        <v>-199330</v>
      </c>
      <c r="L20" s="516">
        <f t="shared" si="1"/>
        <v>500000</v>
      </c>
      <c r="M20" s="513" t="str">
        <f t="shared" si="5"/>
        <v/>
      </c>
      <c r="N20" s="514">
        <f t="shared" si="6"/>
        <v>-0.28502995724479147</v>
      </c>
      <c r="Q20" s="517">
        <f t="shared" si="7"/>
        <v>699330</v>
      </c>
      <c r="R20" s="518"/>
      <c r="S20" s="519">
        <f t="shared" si="8"/>
        <v>500000</v>
      </c>
      <c r="T20" s="520"/>
      <c r="U20" s="521"/>
    </row>
    <row r="22" spans="2:21">
      <c r="C22" s="487" t="s">
        <v>344</v>
      </c>
    </row>
    <row r="23" spans="2:21">
      <c r="C23" s="487" t="s">
        <v>345</v>
      </c>
    </row>
    <row r="24" spans="2:21">
      <c r="C24" s="487" t="s">
        <v>346</v>
      </c>
    </row>
    <row r="25" spans="2:21">
      <c r="C25" s="487" t="s">
        <v>347</v>
      </c>
    </row>
  </sheetData>
  <mergeCells count="1">
    <mergeCell ref="O1:P1"/>
  </mergeCells>
  <conditionalFormatting sqref="B3:F20">
    <cfRule type="expression" dxfId="5" priority="3">
      <formula>IF($C3&lt;0,TRUE)</formula>
    </cfRule>
  </conditionalFormatting>
  <conditionalFormatting sqref="B3:E20">
    <cfRule type="expression" dxfId="4" priority="1">
      <formula>IF($D3&gt;(120%*$B3),TRUE)</formula>
    </cfRule>
    <cfRule type="expression" dxfId="3" priority="2">
      <formula>IF($D3&gt;(110%*$B3),TRUE)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F7F0"/>
  </sheetPr>
  <dimension ref="A1:P936"/>
  <sheetViews>
    <sheetView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3.140625" style="13" customWidth="1"/>
    <col min="2" max="2" width="51.140625" style="14" customWidth="1"/>
    <col min="3" max="3" width="9.140625" style="19"/>
    <col min="4" max="4" width="9.140625" style="20"/>
    <col min="5" max="5" width="32.85546875" style="19" customWidth="1"/>
    <col min="6" max="6" width="6.5703125" style="377" bestFit="1" customWidth="1"/>
    <col min="7" max="7" width="9.5703125" style="41" bestFit="1" customWidth="1"/>
    <col min="8" max="8" width="12.28515625" style="41" customWidth="1"/>
    <col min="9" max="9" width="9.140625" style="47"/>
    <col min="10" max="10" width="9.7109375" style="47" customWidth="1"/>
    <col min="11" max="16384" width="9.140625" style="13"/>
  </cols>
  <sheetData>
    <row r="1" spans="1:16" s="1" customFormat="1">
      <c r="B1" s="2"/>
      <c r="C1" s="2"/>
      <c r="E1" s="24" t="str">
        <f>IF(E3&gt;J1,"Statement is higher",IF(E3&lt;J1,"Statement is lower",IF(E3=J1,"Hooray!"," ")))</f>
        <v>Statement is higher</v>
      </c>
      <c r="F1" s="374"/>
      <c r="G1" s="35" t="s">
        <v>16</v>
      </c>
      <c r="H1" s="36">
        <f>H3-G3</f>
        <v>4845</v>
      </c>
      <c r="I1" s="35" t="s">
        <v>17</v>
      </c>
      <c r="J1" s="43">
        <f>J3-I3</f>
        <v>5120</v>
      </c>
      <c r="L1" s="2"/>
      <c r="M1" s="2"/>
      <c r="N1" s="2"/>
      <c r="O1" s="2"/>
      <c r="P1" s="2"/>
    </row>
    <row r="2" spans="1:16" s="1" customFormat="1">
      <c r="B2" s="2"/>
      <c r="C2" s="380" t="str">
        <f>IF(E2&lt;&gt;0,"Difference:"," ")</f>
        <v>Difference:</v>
      </c>
      <c r="D2" s="380"/>
      <c r="E2" s="33">
        <f>E3-J1</f>
        <v>600</v>
      </c>
      <c r="F2" s="374"/>
      <c r="G2" s="37"/>
      <c r="H2" s="37"/>
      <c r="I2" s="44"/>
      <c r="J2" s="31"/>
      <c r="K2" s="2"/>
      <c r="L2" s="2"/>
      <c r="M2" s="2"/>
      <c r="N2" s="2"/>
      <c r="O2" s="2"/>
      <c r="P2" s="2"/>
    </row>
    <row r="3" spans="1:16" s="1" customFormat="1">
      <c r="B3" s="378" t="s">
        <v>18</v>
      </c>
      <c r="C3" s="378"/>
      <c r="D3" s="379"/>
      <c r="E3" s="32">
        <v>5720</v>
      </c>
      <c r="F3" s="374"/>
      <c r="G3" s="34">
        <f>SUM(G5:G1000)</f>
        <v>955</v>
      </c>
      <c r="H3" s="34">
        <f>SUM(H5:H1000)</f>
        <v>5800</v>
      </c>
      <c r="I3" s="34">
        <f t="shared" ref="I3:J3" si="0">SUM(I5:I1000)</f>
        <v>680</v>
      </c>
      <c r="J3" s="34">
        <f t="shared" si="0"/>
        <v>5800</v>
      </c>
    </row>
    <row r="4" spans="1:16" s="3" customFormat="1">
      <c r="B4" s="4"/>
      <c r="C4" s="4" t="s">
        <v>0</v>
      </c>
      <c r="D4" s="5" t="s">
        <v>1</v>
      </c>
      <c r="E4" s="4"/>
      <c r="F4" s="375" t="s">
        <v>3</v>
      </c>
      <c r="G4" s="38" t="s">
        <v>4</v>
      </c>
      <c r="H4" s="38" t="s">
        <v>5</v>
      </c>
      <c r="I4" s="38" t="s">
        <v>4</v>
      </c>
      <c r="J4" s="38" t="s">
        <v>5</v>
      </c>
    </row>
    <row r="5" spans="1:16">
      <c r="A5" s="6"/>
      <c r="B5" s="7" t="s">
        <v>6</v>
      </c>
      <c r="C5" s="8"/>
      <c r="D5" s="9"/>
      <c r="E5" s="8" t="s">
        <v>7</v>
      </c>
      <c r="F5" s="376">
        <v>1</v>
      </c>
      <c r="G5" s="39"/>
      <c r="H5" s="40">
        <v>5000</v>
      </c>
      <c r="I5" s="45">
        <f>IF(F5&gt;0.01, G5," ")</f>
        <v>0</v>
      </c>
      <c r="J5" s="45">
        <f>IF(F5&gt;0.01, H5," ")</f>
        <v>5000</v>
      </c>
    </row>
    <row r="6" spans="1:16">
      <c r="C6" s="49">
        <v>2000</v>
      </c>
      <c r="D6" s="15">
        <f ca="1">TODAY()-200</f>
        <v>43941</v>
      </c>
      <c r="E6" s="16" t="s">
        <v>8</v>
      </c>
      <c r="F6" s="377">
        <v>1</v>
      </c>
      <c r="G6" s="41">
        <v>41</v>
      </c>
      <c r="I6" s="45">
        <f t="shared" ref="I6:I16" si="1">IF(F6&gt;0.01, G6," ")</f>
        <v>41</v>
      </c>
      <c r="J6" s="45">
        <f t="shared" ref="J6:J16" si="2">IF(F6&gt;0.01, H6," ")</f>
        <v>0</v>
      </c>
    </row>
    <row r="7" spans="1:16">
      <c r="C7" s="49">
        <v>2001</v>
      </c>
      <c r="D7" s="15">
        <f ca="1">TODAY()-100</f>
        <v>44041</v>
      </c>
      <c r="E7" s="18" t="s">
        <v>9</v>
      </c>
      <c r="F7" s="377">
        <v>2</v>
      </c>
      <c r="G7" s="41">
        <v>39</v>
      </c>
      <c r="I7" s="45">
        <f t="shared" si="1"/>
        <v>39</v>
      </c>
      <c r="J7" s="45">
        <f t="shared" si="2"/>
        <v>0</v>
      </c>
    </row>
    <row r="8" spans="1:16">
      <c r="B8" s="14" t="s">
        <v>15</v>
      </c>
      <c r="C8" s="49">
        <v>2002</v>
      </c>
      <c r="D8" s="15">
        <f ca="1">TODAY()-85</f>
        <v>44056</v>
      </c>
      <c r="E8" s="16" t="s">
        <v>10</v>
      </c>
      <c r="F8" s="377">
        <v>2</v>
      </c>
      <c r="G8" s="41">
        <v>600</v>
      </c>
      <c r="I8" s="45">
        <f t="shared" si="1"/>
        <v>600</v>
      </c>
      <c r="J8" s="45">
        <f t="shared" si="2"/>
        <v>0</v>
      </c>
    </row>
    <row r="9" spans="1:16">
      <c r="C9" s="49">
        <v>2004</v>
      </c>
      <c r="D9" s="15">
        <f ca="1">TODAY()-75</f>
        <v>44066</v>
      </c>
      <c r="E9" s="16" t="s">
        <v>12</v>
      </c>
      <c r="F9" s="377">
        <v>3</v>
      </c>
      <c r="H9" s="41">
        <v>800</v>
      </c>
      <c r="I9" s="45">
        <f t="shared" si="1"/>
        <v>0</v>
      </c>
      <c r="J9" s="45">
        <f t="shared" si="2"/>
        <v>800</v>
      </c>
    </row>
    <row r="10" spans="1:16">
      <c r="C10" s="49">
        <v>2003</v>
      </c>
      <c r="D10" s="15">
        <f ca="1">TODAY()-3</f>
        <v>44138</v>
      </c>
      <c r="E10" s="16" t="s">
        <v>11</v>
      </c>
      <c r="G10" s="41">
        <v>55</v>
      </c>
      <c r="I10" s="45" t="str">
        <f t="shared" si="1"/>
        <v xml:space="preserve"> </v>
      </c>
      <c r="J10" s="45" t="str">
        <f>IF(F10&gt;0.01, H10," ")</f>
        <v xml:space="preserve"> </v>
      </c>
    </row>
    <row r="11" spans="1:16">
      <c r="C11" s="50" t="s">
        <v>13</v>
      </c>
      <c r="D11" s="15">
        <f ca="1">TODAY()</f>
        <v>44141</v>
      </c>
      <c r="E11" s="21" t="s">
        <v>14</v>
      </c>
      <c r="G11" s="41">
        <v>220</v>
      </c>
      <c r="I11" s="45" t="str">
        <f t="shared" si="1"/>
        <v xml:space="preserve"> </v>
      </c>
      <c r="J11" s="45" t="str">
        <f>IF(F11&gt;0.01, H11," ")</f>
        <v xml:space="preserve"> </v>
      </c>
    </row>
    <row r="12" spans="1:16">
      <c r="C12" s="49"/>
      <c r="D12" s="15"/>
      <c r="E12" s="16"/>
      <c r="I12" s="45" t="str">
        <f t="shared" si="1"/>
        <v xml:space="preserve"> </v>
      </c>
      <c r="J12" s="45" t="str">
        <f t="shared" si="2"/>
        <v xml:space="preserve"> </v>
      </c>
    </row>
    <row r="13" spans="1:16">
      <c r="C13" s="49"/>
      <c r="D13" s="15"/>
      <c r="I13" s="45" t="str">
        <f t="shared" si="1"/>
        <v xml:space="preserve"> </v>
      </c>
      <c r="J13" s="45" t="str">
        <f t="shared" si="2"/>
        <v xml:space="preserve"> </v>
      </c>
    </row>
    <row r="14" spans="1:16">
      <c r="C14" s="49"/>
      <c r="I14" s="45" t="str">
        <f t="shared" si="1"/>
        <v xml:space="preserve"> </v>
      </c>
      <c r="J14" s="45" t="str">
        <f t="shared" si="2"/>
        <v xml:space="preserve"> </v>
      </c>
    </row>
    <row r="15" spans="1:16">
      <c r="I15" s="45" t="str">
        <f t="shared" si="1"/>
        <v xml:space="preserve"> </v>
      </c>
      <c r="J15" s="45" t="str">
        <f t="shared" si="2"/>
        <v xml:space="preserve"> </v>
      </c>
    </row>
    <row r="16" spans="1:16">
      <c r="C16" s="20"/>
      <c r="E16" s="20"/>
      <c r="G16" s="42"/>
      <c r="H16" s="42"/>
      <c r="I16" s="45" t="str">
        <f t="shared" si="1"/>
        <v xml:space="preserve"> </v>
      </c>
      <c r="J16" s="45" t="str">
        <f t="shared" si="2"/>
        <v xml:space="preserve"> </v>
      </c>
    </row>
    <row r="17" spans="2:10">
      <c r="B17" s="48"/>
      <c r="C17" s="20"/>
      <c r="E17" s="20"/>
      <c r="G17" s="42"/>
      <c r="H17" s="42"/>
      <c r="I17" s="45"/>
      <c r="J17" s="45"/>
    </row>
    <row r="18" spans="2:10">
      <c r="B18" s="48"/>
      <c r="C18" s="20"/>
      <c r="E18" s="20"/>
      <c r="G18" s="42"/>
      <c r="H18" s="42"/>
      <c r="I18" s="45"/>
      <c r="J18" s="45"/>
    </row>
    <row r="19" spans="2:10">
      <c r="B19" s="48"/>
      <c r="C19" s="20"/>
      <c r="E19" s="20"/>
      <c r="G19" s="42"/>
      <c r="H19" s="42"/>
      <c r="I19" s="45"/>
      <c r="J19" s="45"/>
    </row>
    <row r="20" spans="2:10">
      <c r="B20" s="48"/>
      <c r="C20" s="20"/>
      <c r="E20" s="20"/>
      <c r="G20" s="42"/>
      <c r="H20" s="42"/>
      <c r="I20" s="45"/>
      <c r="J20" s="45"/>
    </row>
    <row r="21" spans="2:10">
      <c r="B21" s="48"/>
      <c r="C21" s="20"/>
      <c r="E21" s="20"/>
      <c r="G21" s="42"/>
      <c r="H21" s="42"/>
      <c r="I21" s="45"/>
      <c r="J21" s="45"/>
    </row>
    <row r="22" spans="2:10">
      <c r="B22" s="48"/>
      <c r="C22" s="20"/>
      <c r="E22" s="20"/>
      <c r="G22" s="42"/>
      <c r="H22" s="42"/>
      <c r="I22" s="45"/>
      <c r="J22" s="45"/>
    </row>
    <row r="23" spans="2:10">
      <c r="B23" s="48"/>
      <c r="C23" s="20"/>
      <c r="E23" s="20"/>
      <c r="G23" s="42"/>
      <c r="H23" s="42"/>
      <c r="I23" s="45"/>
      <c r="J23" s="45"/>
    </row>
    <row r="24" spans="2:10">
      <c r="B24" s="48"/>
      <c r="C24" s="20"/>
      <c r="E24" s="20"/>
      <c r="G24" s="42"/>
      <c r="H24" s="42"/>
      <c r="I24" s="45"/>
      <c r="J24" s="45"/>
    </row>
    <row r="25" spans="2:10">
      <c r="B25" s="48"/>
      <c r="C25" s="20"/>
      <c r="E25" s="20"/>
      <c r="G25" s="42"/>
      <c r="H25" s="42"/>
      <c r="I25" s="45"/>
      <c r="J25" s="45"/>
    </row>
    <row r="26" spans="2:10">
      <c r="B26" s="48"/>
      <c r="C26" s="20"/>
      <c r="E26" s="20"/>
      <c r="G26" s="42"/>
      <c r="H26" s="42"/>
      <c r="I26" s="45"/>
      <c r="J26" s="45"/>
    </row>
    <row r="27" spans="2:10">
      <c r="B27" s="48"/>
      <c r="C27" s="20"/>
      <c r="E27" s="20"/>
      <c r="G27" s="42"/>
      <c r="H27" s="42"/>
      <c r="I27" s="45"/>
      <c r="J27" s="45"/>
    </row>
    <row r="28" spans="2:10">
      <c r="B28" s="48"/>
      <c r="C28" s="20"/>
      <c r="E28" s="20"/>
      <c r="G28" s="42"/>
      <c r="H28" s="42"/>
      <c r="I28" s="45"/>
      <c r="J28" s="45"/>
    </row>
    <row r="29" spans="2:10">
      <c r="B29" s="48"/>
      <c r="C29" s="20"/>
      <c r="E29" s="20"/>
      <c r="G29" s="42"/>
      <c r="H29" s="42"/>
      <c r="I29" s="45"/>
      <c r="J29" s="45"/>
    </row>
    <row r="30" spans="2:10">
      <c r="B30" s="48"/>
      <c r="C30" s="20"/>
      <c r="E30" s="20"/>
      <c r="G30" s="42"/>
      <c r="H30" s="42"/>
      <c r="I30" s="45"/>
      <c r="J30" s="45"/>
    </row>
    <row r="31" spans="2:10">
      <c r="B31" s="48"/>
      <c r="C31" s="20"/>
      <c r="E31" s="20"/>
      <c r="G31" s="42"/>
      <c r="H31" s="42"/>
      <c r="I31" s="45"/>
      <c r="J31" s="45"/>
    </row>
    <row r="32" spans="2:10">
      <c r="B32" s="48"/>
      <c r="C32" s="20"/>
      <c r="E32" s="20"/>
      <c r="G32" s="42"/>
      <c r="H32" s="42"/>
      <c r="I32" s="45"/>
      <c r="J32" s="45"/>
    </row>
    <row r="33" spans="2:10">
      <c r="B33" s="48"/>
      <c r="C33" s="20"/>
      <c r="E33" s="20"/>
      <c r="G33" s="42"/>
      <c r="H33" s="42"/>
      <c r="I33" s="45"/>
      <c r="J33" s="45"/>
    </row>
    <row r="34" spans="2:10">
      <c r="B34" s="48"/>
      <c r="C34" s="20"/>
      <c r="E34" s="20"/>
      <c r="G34" s="42"/>
      <c r="H34" s="42"/>
      <c r="I34" s="45"/>
      <c r="J34" s="45"/>
    </row>
    <row r="35" spans="2:10">
      <c r="B35" s="48"/>
      <c r="C35" s="20"/>
      <c r="E35" s="20"/>
      <c r="G35" s="42"/>
      <c r="H35" s="42"/>
      <c r="I35" s="45"/>
      <c r="J35" s="45"/>
    </row>
    <row r="36" spans="2:10">
      <c r="B36" s="48"/>
      <c r="C36" s="20"/>
      <c r="E36" s="20"/>
      <c r="G36" s="42"/>
      <c r="H36" s="42"/>
      <c r="I36" s="45"/>
      <c r="J36" s="45"/>
    </row>
    <row r="37" spans="2:10">
      <c r="B37" s="48"/>
      <c r="C37" s="20"/>
      <c r="E37" s="20"/>
      <c r="G37" s="42"/>
      <c r="H37" s="42"/>
      <c r="I37" s="45"/>
      <c r="J37" s="45"/>
    </row>
    <row r="38" spans="2:10">
      <c r="B38" s="48"/>
      <c r="C38" s="20"/>
      <c r="E38" s="20"/>
      <c r="G38" s="42"/>
      <c r="H38" s="42"/>
      <c r="I38" s="45"/>
      <c r="J38" s="45"/>
    </row>
    <row r="39" spans="2:10">
      <c r="B39" s="48"/>
      <c r="C39" s="20"/>
      <c r="E39" s="20"/>
      <c r="G39" s="42"/>
      <c r="H39" s="42"/>
      <c r="I39" s="45"/>
      <c r="J39" s="45"/>
    </row>
    <row r="40" spans="2:10">
      <c r="B40" s="48"/>
      <c r="C40" s="20"/>
      <c r="E40" s="20"/>
      <c r="G40" s="42"/>
      <c r="H40" s="42"/>
      <c r="I40" s="45"/>
      <c r="J40" s="45"/>
    </row>
    <row r="41" spans="2:10">
      <c r="B41" s="48"/>
      <c r="C41" s="20"/>
      <c r="E41" s="20"/>
      <c r="G41" s="42"/>
      <c r="H41" s="42"/>
      <c r="I41" s="45"/>
      <c r="J41" s="45"/>
    </row>
    <row r="42" spans="2:10">
      <c r="B42" s="48"/>
      <c r="C42" s="20"/>
      <c r="E42" s="20"/>
      <c r="G42" s="42"/>
      <c r="H42" s="42"/>
      <c r="I42" s="45"/>
      <c r="J42" s="45"/>
    </row>
    <row r="43" spans="2:10">
      <c r="B43" s="48"/>
      <c r="C43" s="20"/>
      <c r="E43" s="20"/>
      <c r="G43" s="42"/>
      <c r="H43" s="42"/>
      <c r="I43" s="45"/>
      <c r="J43" s="45"/>
    </row>
    <row r="44" spans="2:10">
      <c r="B44" s="48"/>
      <c r="C44" s="20"/>
      <c r="E44" s="20"/>
      <c r="G44" s="42"/>
      <c r="H44" s="42"/>
      <c r="I44" s="45"/>
      <c r="J44" s="45"/>
    </row>
    <row r="45" spans="2:10">
      <c r="B45" s="48"/>
      <c r="C45" s="20"/>
      <c r="E45" s="20"/>
      <c r="G45" s="42"/>
      <c r="H45" s="42"/>
      <c r="I45" s="45"/>
      <c r="J45" s="45"/>
    </row>
    <row r="46" spans="2:10">
      <c r="B46" s="48"/>
      <c r="C46" s="20"/>
      <c r="E46" s="20"/>
      <c r="G46" s="42"/>
      <c r="H46" s="42"/>
      <c r="I46" s="45"/>
      <c r="J46" s="45"/>
    </row>
    <row r="47" spans="2:10">
      <c r="B47" s="48"/>
      <c r="C47" s="20"/>
      <c r="E47" s="20"/>
      <c r="G47" s="42"/>
      <c r="H47" s="42"/>
      <c r="I47" s="45"/>
      <c r="J47" s="45"/>
    </row>
    <row r="48" spans="2:10">
      <c r="B48" s="48"/>
      <c r="C48" s="20"/>
      <c r="E48" s="20"/>
      <c r="G48" s="42"/>
      <c r="H48" s="42"/>
      <c r="I48" s="45"/>
      <c r="J48" s="45"/>
    </row>
    <row r="49" spans="2:10">
      <c r="B49" s="48"/>
      <c r="C49" s="20"/>
      <c r="E49" s="20"/>
      <c r="G49" s="42"/>
      <c r="H49" s="42"/>
      <c r="I49" s="45"/>
      <c r="J49" s="45"/>
    </row>
    <row r="50" spans="2:10">
      <c r="B50" s="48"/>
      <c r="C50" s="20"/>
      <c r="E50" s="20"/>
      <c r="G50" s="42"/>
      <c r="H50" s="42"/>
      <c r="I50" s="45"/>
      <c r="J50" s="45"/>
    </row>
    <row r="51" spans="2:10">
      <c r="B51" s="48"/>
      <c r="C51" s="20"/>
      <c r="E51" s="20"/>
      <c r="G51" s="42"/>
      <c r="H51" s="42"/>
      <c r="I51" s="45"/>
      <c r="J51" s="45"/>
    </row>
    <row r="52" spans="2:10">
      <c r="B52" s="48"/>
      <c r="C52" s="20"/>
      <c r="E52" s="20"/>
      <c r="G52" s="42"/>
      <c r="H52" s="42"/>
      <c r="I52" s="45"/>
      <c r="J52" s="45"/>
    </row>
    <row r="53" spans="2:10">
      <c r="B53" s="48"/>
      <c r="C53" s="20"/>
      <c r="E53" s="20"/>
      <c r="G53" s="42"/>
      <c r="H53" s="42"/>
      <c r="I53" s="45"/>
      <c r="J53" s="45"/>
    </row>
    <row r="54" spans="2:10">
      <c r="B54" s="48"/>
      <c r="C54" s="20"/>
      <c r="E54" s="20"/>
      <c r="G54" s="42"/>
      <c r="H54" s="42"/>
      <c r="I54" s="45"/>
      <c r="J54" s="45"/>
    </row>
    <row r="55" spans="2:10">
      <c r="B55" s="48"/>
      <c r="C55" s="20"/>
      <c r="E55" s="20"/>
      <c r="G55" s="42"/>
      <c r="H55" s="42"/>
      <c r="I55" s="45"/>
      <c r="J55" s="45"/>
    </row>
    <row r="56" spans="2:10">
      <c r="B56" s="48"/>
      <c r="C56" s="20"/>
      <c r="E56" s="20"/>
      <c r="G56" s="42"/>
      <c r="H56" s="42"/>
      <c r="I56" s="45"/>
      <c r="J56" s="45"/>
    </row>
    <row r="57" spans="2:10">
      <c r="B57" s="48"/>
      <c r="C57" s="20"/>
      <c r="E57" s="20"/>
      <c r="G57" s="42"/>
      <c r="H57" s="42"/>
      <c r="I57" s="45"/>
      <c r="J57" s="45"/>
    </row>
    <row r="58" spans="2:10">
      <c r="B58" s="48"/>
      <c r="C58" s="20"/>
      <c r="E58" s="20"/>
      <c r="G58" s="42"/>
      <c r="H58" s="42"/>
      <c r="I58" s="45"/>
      <c r="J58" s="45"/>
    </row>
    <row r="59" spans="2:10">
      <c r="B59" s="48"/>
      <c r="C59" s="20"/>
      <c r="E59" s="20"/>
      <c r="G59" s="42"/>
      <c r="H59" s="42"/>
      <c r="I59" s="45"/>
      <c r="J59" s="45"/>
    </row>
    <row r="60" spans="2:10">
      <c r="B60" s="48"/>
      <c r="C60" s="20"/>
      <c r="E60" s="20"/>
      <c r="G60" s="42"/>
      <c r="H60" s="42"/>
      <c r="I60" s="45"/>
      <c r="J60" s="45"/>
    </row>
    <row r="61" spans="2:10">
      <c r="B61" s="48"/>
      <c r="C61" s="20"/>
      <c r="E61" s="20"/>
      <c r="G61" s="42"/>
      <c r="H61" s="42"/>
      <c r="I61" s="45"/>
      <c r="J61" s="45"/>
    </row>
    <row r="62" spans="2:10">
      <c r="B62" s="48"/>
      <c r="C62" s="20"/>
      <c r="E62" s="20"/>
      <c r="G62" s="42"/>
      <c r="H62" s="42"/>
      <c r="I62" s="45"/>
      <c r="J62" s="45"/>
    </row>
    <row r="63" spans="2:10">
      <c r="B63" s="48"/>
      <c r="C63" s="20"/>
      <c r="E63" s="20"/>
      <c r="G63" s="42"/>
      <c r="H63" s="42"/>
      <c r="I63" s="45"/>
      <c r="J63" s="45"/>
    </row>
    <row r="64" spans="2:10">
      <c r="B64" s="48"/>
      <c r="C64" s="20"/>
      <c r="E64" s="20"/>
      <c r="G64" s="42"/>
      <c r="H64" s="42"/>
      <c r="I64" s="45"/>
      <c r="J64" s="45"/>
    </row>
    <row r="65" spans="2:10">
      <c r="B65" s="48"/>
      <c r="C65" s="20"/>
      <c r="E65" s="20"/>
      <c r="G65" s="42"/>
      <c r="H65" s="42"/>
      <c r="I65" s="45"/>
      <c r="J65" s="45"/>
    </row>
    <row r="66" spans="2:10">
      <c r="B66" s="48"/>
      <c r="C66" s="20"/>
      <c r="E66" s="20"/>
      <c r="G66" s="42"/>
      <c r="H66" s="42"/>
      <c r="I66" s="45"/>
      <c r="J66" s="45"/>
    </row>
    <row r="67" spans="2:10">
      <c r="B67" s="48"/>
      <c r="C67" s="20"/>
      <c r="E67" s="20"/>
      <c r="G67" s="42"/>
      <c r="H67" s="42"/>
      <c r="I67" s="45"/>
      <c r="J67" s="45"/>
    </row>
    <row r="68" spans="2:10">
      <c r="B68" s="48"/>
      <c r="C68" s="20"/>
      <c r="E68" s="20"/>
      <c r="G68" s="42"/>
      <c r="H68" s="42"/>
      <c r="I68" s="45"/>
      <c r="J68" s="45"/>
    </row>
    <row r="69" spans="2:10">
      <c r="B69" s="48"/>
      <c r="C69" s="20"/>
      <c r="E69" s="20"/>
      <c r="G69" s="42"/>
      <c r="H69" s="42"/>
      <c r="I69" s="45"/>
      <c r="J69" s="45"/>
    </row>
    <row r="70" spans="2:10">
      <c r="B70" s="48"/>
      <c r="C70" s="20"/>
      <c r="E70" s="20"/>
      <c r="G70" s="42"/>
      <c r="H70" s="42"/>
      <c r="I70" s="45"/>
      <c r="J70" s="45"/>
    </row>
    <row r="71" spans="2:10">
      <c r="B71" s="48"/>
      <c r="C71" s="20"/>
      <c r="E71" s="20"/>
      <c r="G71" s="42"/>
      <c r="H71" s="42"/>
      <c r="I71" s="45"/>
      <c r="J71" s="45"/>
    </row>
    <row r="72" spans="2:10">
      <c r="B72" s="48"/>
      <c r="C72" s="20"/>
      <c r="E72" s="20"/>
      <c r="G72" s="42"/>
      <c r="H72" s="42"/>
      <c r="I72" s="45"/>
      <c r="J72" s="45"/>
    </row>
    <row r="73" spans="2:10">
      <c r="B73" s="48"/>
      <c r="C73" s="20"/>
      <c r="E73" s="20"/>
      <c r="G73" s="42"/>
      <c r="H73" s="42"/>
      <c r="I73" s="45"/>
      <c r="J73" s="45"/>
    </row>
    <row r="74" spans="2:10">
      <c r="B74" s="48"/>
      <c r="C74" s="20"/>
      <c r="E74" s="20"/>
      <c r="G74" s="42"/>
      <c r="H74" s="42"/>
      <c r="I74" s="45"/>
      <c r="J74" s="45"/>
    </row>
    <row r="75" spans="2:10">
      <c r="B75" s="48"/>
      <c r="C75" s="20"/>
      <c r="E75" s="20"/>
      <c r="G75" s="42"/>
      <c r="H75" s="42"/>
      <c r="I75" s="45"/>
      <c r="J75" s="45"/>
    </row>
    <row r="76" spans="2:10">
      <c r="B76" s="48"/>
      <c r="C76" s="20"/>
      <c r="E76" s="20"/>
      <c r="G76" s="42"/>
      <c r="H76" s="42"/>
      <c r="I76" s="45"/>
      <c r="J76" s="45"/>
    </row>
    <row r="77" spans="2:10">
      <c r="B77" s="48"/>
      <c r="C77" s="20"/>
      <c r="E77" s="20"/>
      <c r="G77" s="42"/>
      <c r="H77" s="42"/>
      <c r="I77" s="45"/>
      <c r="J77" s="45"/>
    </row>
    <row r="78" spans="2:10">
      <c r="B78" s="48"/>
      <c r="C78" s="20"/>
      <c r="E78" s="20"/>
      <c r="G78" s="42"/>
      <c r="H78" s="42"/>
      <c r="I78" s="45"/>
      <c r="J78" s="45"/>
    </row>
    <row r="79" spans="2:10">
      <c r="B79" s="48"/>
      <c r="C79" s="20"/>
      <c r="E79" s="20"/>
      <c r="G79" s="42"/>
      <c r="H79" s="42"/>
      <c r="I79" s="45"/>
      <c r="J79" s="45"/>
    </row>
    <row r="80" spans="2:10">
      <c r="B80" s="48"/>
      <c r="C80" s="20"/>
      <c r="E80" s="20"/>
      <c r="G80" s="42"/>
      <c r="H80" s="42"/>
      <c r="I80" s="45"/>
      <c r="J80" s="45"/>
    </row>
    <row r="81" spans="2:10">
      <c r="B81" s="48"/>
      <c r="C81" s="20"/>
      <c r="E81" s="20"/>
      <c r="G81" s="42"/>
      <c r="H81" s="42"/>
      <c r="I81" s="45"/>
      <c r="J81" s="45"/>
    </row>
    <row r="82" spans="2:10">
      <c r="B82" s="48"/>
      <c r="C82" s="20"/>
      <c r="E82" s="20"/>
      <c r="G82" s="42"/>
      <c r="H82" s="42"/>
      <c r="I82" s="45"/>
      <c r="J82" s="45"/>
    </row>
    <row r="83" spans="2:10">
      <c r="B83" s="48"/>
      <c r="C83" s="20"/>
      <c r="E83" s="20"/>
      <c r="G83" s="42"/>
      <c r="H83" s="42"/>
      <c r="I83" s="45"/>
      <c r="J83" s="45"/>
    </row>
    <row r="84" spans="2:10">
      <c r="B84" s="48"/>
      <c r="C84" s="20"/>
      <c r="E84" s="20"/>
      <c r="G84" s="42"/>
      <c r="H84" s="42"/>
      <c r="I84" s="45"/>
      <c r="J84" s="45"/>
    </row>
    <row r="85" spans="2:10">
      <c r="B85" s="48"/>
      <c r="C85" s="20"/>
      <c r="E85" s="20"/>
      <c r="G85" s="42"/>
      <c r="H85" s="42"/>
      <c r="I85" s="45"/>
      <c r="J85" s="45"/>
    </row>
    <row r="86" spans="2:10">
      <c r="B86" s="48"/>
      <c r="C86" s="20"/>
      <c r="E86" s="20"/>
      <c r="G86" s="42"/>
      <c r="H86" s="42"/>
      <c r="I86" s="45"/>
      <c r="J86" s="45"/>
    </row>
    <row r="87" spans="2:10">
      <c r="B87" s="48"/>
      <c r="C87" s="20"/>
      <c r="E87" s="20"/>
      <c r="G87" s="42"/>
      <c r="H87" s="42"/>
      <c r="I87" s="45"/>
      <c r="J87" s="45"/>
    </row>
    <row r="88" spans="2:10">
      <c r="B88" s="48"/>
      <c r="C88" s="20"/>
      <c r="E88" s="20"/>
      <c r="G88" s="42"/>
      <c r="H88" s="42"/>
      <c r="I88" s="45"/>
      <c r="J88" s="45"/>
    </row>
    <row r="89" spans="2:10">
      <c r="B89" s="48"/>
      <c r="C89" s="20"/>
      <c r="E89" s="20"/>
      <c r="G89" s="42"/>
      <c r="H89" s="42"/>
      <c r="I89" s="45"/>
      <c r="J89" s="45"/>
    </row>
    <row r="90" spans="2:10">
      <c r="B90" s="48"/>
      <c r="C90" s="20"/>
      <c r="E90" s="20"/>
      <c r="G90" s="42"/>
      <c r="H90" s="42"/>
      <c r="I90" s="45"/>
      <c r="J90" s="45"/>
    </row>
    <row r="91" spans="2:10">
      <c r="B91" s="48"/>
      <c r="C91" s="20"/>
      <c r="E91" s="20"/>
      <c r="G91" s="42"/>
      <c r="H91" s="42"/>
      <c r="I91" s="45"/>
      <c r="J91" s="45"/>
    </row>
    <row r="92" spans="2:10">
      <c r="B92" s="48"/>
      <c r="C92" s="20"/>
      <c r="E92" s="20"/>
      <c r="G92" s="42"/>
      <c r="H92" s="42"/>
      <c r="I92" s="45"/>
      <c r="J92" s="45"/>
    </row>
    <row r="93" spans="2:10">
      <c r="B93" s="48"/>
      <c r="C93" s="20"/>
      <c r="E93" s="20"/>
      <c r="G93" s="42"/>
      <c r="H93" s="42"/>
      <c r="I93" s="45"/>
      <c r="J93" s="45"/>
    </row>
    <row r="94" spans="2:10">
      <c r="B94" s="48"/>
      <c r="C94" s="20"/>
      <c r="E94" s="20"/>
      <c r="G94" s="42"/>
      <c r="H94" s="42"/>
      <c r="I94" s="45"/>
      <c r="J94" s="45"/>
    </row>
    <row r="95" spans="2:10">
      <c r="B95" s="48"/>
      <c r="C95" s="20"/>
      <c r="E95" s="20"/>
      <c r="G95" s="42"/>
      <c r="H95" s="42"/>
      <c r="I95" s="45"/>
      <c r="J95" s="45"/>
    </row>
    <row r="96" spans="2:10">
      <c r="B96" s="48"/>
      <c r="C96" s="20"/>
      <c r="E96" s="20"/>
      <c r="G96" s="42"/>
      <c r="H96" s="42"/>
      <c r="I96" s="45"/>
      <c r="J96" s="45"/>
    </row>
    <row r="97" spans="2:10">
      <c r="B97" s="48"/>
      <c r="C97" s="20"/>
      <c r="E97" s="20"/>
      <c r="G97" s="42"/>
      <c r="H97" s="42"/>
      <c r="I97" s="45"/>
      <c r="J97" s="45"/>
    </row>
    <row r="98" spans="2:10">
      <c r="B98" s="48"/>
      <c r="C98" s="20"/>
      <c r="E98" s="20"/>
      <c r="G98" s="42"/>
      <c r="H98" s="42"/>
      <c r="I98" s="45"/>
      <c r="J98" s="45"/>
    </row>
    <row r="99" spans="2:10">
      <c r="B99" s="48"/>
      <c r="C99" s="20"/>
      <c r="E99" s="20"/>
      <c r="G99" s="42"/>
      <c r="H99" s="42"/>
      <c r="I99" s="45"/>
      <c r="J99" s="45"/>
    </row>
    <row r="100" spans="2:10">
      <c r="B100" s="48"/>
      <c r="C100" s="20"/>
      <c r="E100" s="20"/>
      <c r="G100" s="42"/>
      <c r="H100" s="42"/>
      <c r="I100" s="45"/>
      <c r="J100" s="45"/>
    </row>
    <row r="101" spans="2:10">
      <c r="B101" s="48"/>
      <c r="C101" s="20"/>
      <c r="E101" s="20"/>
      <c r="G101" s="42"/>
      <c r="H101" s="42"/>
      <c r="I101" s="45"/>
      <c r="J101" s="45"/>
    </row>
    <row r="102" spans="2:10">
      <c r="B102" s="48"/>
      <c r="C102" s="20"/>
      <c r="E102" s="20"/>
      <c r="G102" s="42"/>
      <c r="H102" s="42"/>
      <c r="I102" s="45"/>
      <c r="J102" s="45"/>
    </row>
    <row r="103" spans="2:10">
      <c r="B103" s="48"/>
      <c r="C103" s="20"/>
      <c r="E103" s="20"/>
      <c r="G103" s="42"/>
      <c r="H103" s="42"/>
      <c r="I103" s="45"/>
      <c r="J103" s="45"/>
    </row>
    <row r="104" spans="2:10">
      <c r="B104" s="48"/>
      <c r="C104" s="20"/>
      <c r="E104" s="20"/>
      <c r="G104" s="42"/>
      <c r="H104" s="42"/>
      <c r="I104" s="45"/>
      <c r="J104" s="45"/>
    </row>
    <row r="105" spans="2:10">
      <c r="B105" s="48"/>
      <c r="C105" s="20"/>
      <c r="E105" s="20"/>
      <c r="G105" s="42"/>
      <c r="H105" s="42"/>
      <c r="I105" s="45"/>
      <c r="J105" s="45"/>
    </row>
    <row r="106" spans="2:10">
      <c r="B106" s="48"/>
      <c r="C106" s="20"/>
      <c r="E106" s="20"/>
      <c r="G106" s="42"/>
      <c r="H106" s="42"/>
      <c r="I106" s="45"/>
      <c r="J106" s="45"/>
    </row>
    <row r="107" spans="2:10">
      <c r="B107" s="48"/>
      <c r="C107" s="20"/>
      <c r="E107" s="20"/>
      <c r="G107" s="42"/>
      <c r="H107" s="42"/>
      <c r="I107" s="45"/>
      <c r="J107" s="45"/>
    </row>
    <row r="108" spans="2:10">
      <c r="B108" s="48"/>
      <c r="C108" s="20"/>
      <c r="E108" s="20"/>
      <c r="G108" s="42"/>
      <c r="H108" s="42"/>
      <c r="I108" s="45"/>
      <c r="J108" s="45"/>
    </row>
    <row r="109" spans="2:10">
      <c r="B109" s="48"/>
      <c r="C109" s="20"/>
      <c r="E109" s="20"/>
      <c r="G109" s="42"/>
      <c r="H109" s="42"/>
      <c r="I109" s="45"/>
      <c r="J109" s="45"/>
    </row>
    <row r="110" spans="2:10">
      <c r="B110" s="48"/>
      <c r="C110" s="20"/>
      <c r="E110" s="20"/>
      <c r="G110" s="42"/>
      <c r="H110" s="42"/>
      <c r="I110" s="45"/>
      <c r="J110" s="45"/>
    </row>
    <row r="111" spans="2:10">
      <c r="B111" s="48"/>
      <c r="C111" s="20"/>
      <c r="E111" s="20"/>
      <c r="G111" s="42"/>
      <c r="H111" s="42"/>
      <c r="I111" s="45"/>
      <c r="J111" s="45"/>
    </row>
    <row r="112" spans="2:10">
      <c r="B112" s="48"/>
      <c r="C112" s="20"/>
      <c r="E112" s="20"/>
      <c r="G112" s="42"/>
      <c r="H112" s="42"/>
      <c r="I112" s="45"/>
      <c r="J112" s="45"/>
    </row>
    <row r="113" spans="2:10">
      <c r="B113" s="48"/>
      <c r="C113" s="20"/>
      <c r="E113" s="20"/>
      <c r="G113" s="42"/>
      <c r="H113" s="42"/>
      <c r="I113" s="45"/>
      <c r="J113" s="45"/>
    </row>
    <row r="114" spans="2:10">
      <c r="B114" s="48"/>
      <c r="C114" s="20"/>
      <c r="E114" s="20"/>
      <c r="G114" s="42"/>
      <c r="H114" s="42"/>
      <c r="I114" s="45"/>
      <c r="J114" s="45"/>
    </row>
    <row r="115" spans="2:10">
      <c r="B115" s="48"/>
      <c r="C115" s="20"/>
      <c r="E115" s="20"/>
      <c r="G115" s="42"/>
      <c r="H115" s="42"/>
      <c r="I115" s="45"/>
      <c r="J115" s="45"/>
    </row>
    <row r="116" spans="2:10">
      <c r="B116" s="48"/>
      <c r="C116" s="20"/>
      <c r="E116" s="20"/>
      <c r="G116" s="42"/>
      <c r="H116" s="42"/>
      <c r="I116" s="45"/>
      <c r="J116" s="45"/>
    </row>
    <row r="117" spans="2:10">
      <c r="B117" s="48"/>
      <c r="C117" s="20"/>
      <c r="E117" s="20"/>
      <c r="G117" s="42"/>
      <c r="H117" s="42"/>
      <c r="I117" s="45"/>
      <c r="J117" s="45"/>
    </row>
    <row r="118" spans="2:10">
      <c r="B118" s="48"/>
      <c r="C118" s="20"/>
      <c r="E118" s="20"/>
      <c r="G118" s="42"/>
      <c r="H118" s="42"/>
      <c r="I118" s="45"/>
      <c r="J118" s="45"/>
    </row>
    <row r="119" spans="2:10">
      <c r="B119" s="48"/>
      <c r="C119" s="20"/>
      <c r="E119" s="20"/>
      <c r="G119" s="42"/>
      <c r="H119" s="42"/>
      <c r="I119" s="45"/>
      <c r="J119" s="45"/>
    </row>
    <row r="120" spans="2:10">
      <c r="B120" s="48"/>
      <c r="C120" s="20"/>
      <c r="E120" s="20"/>
      <c r="G120" s="42"/>
      <c r="H120" s="42"/>
      <c r="I120" s="45"/>
      <c r="J120" s="45"/>
    </row>
    <row r="121" spans="2:10">
      <c r="B121" s="48"/>
      <c r="C121" s="20"/>
      <c r="E121" s="20"/>
      <c r="G121" s="42"/>
      <c r="H121" s="42"/>
      <c r="I121" s="45"/>
      <c r="J121" s="45"/>
    </row>
    <row r="122" spans="2:10">
      <c r="B122" s="48"/>
      <c r="C122" s="20"/>
      <c r="E122" s="20"/>
      <c r="G122" s="42"/>
      <c r="H122" s="42"/>
      <c r="I122" s="45"/>
      <c r="J122" s="45"/>
    </row>
    <row r="123" spans="2:10">
      <c r="B123" s="48"/>
      <c r="C123" s="20"/>
      <c r="E123" s="20"/>
      <c r="G123" s="42"/>
      <c r="H123" s="42"/>
      <c r="I123" s="45"/>
      <c r="J123" s="45"/>
    </row>
    <row r="124" spans="2:10">
      <c r="B124" s="48"/>
      <c r="C124" s="20"/>
      <c r="E124" s="20"/>
      <c r="G124" s="42"/>
      <c r="H124" s="42"/>
      <c r="I124" s="45"/>
      <c r="J124" s="45"/>
    </row>
    <row r="125" spans="2:10">
      <c r="B125" s="48"/>
      <c r="C125" s="20"/>
      <c r="E125" s="20"/>
      <c r="G125" s="42"/>
      <c r="H125" s="42"/>
      <c r="I125" s="45"/>
      <c r="J125" s="45"/>
    </row>
    <row r="126" spans="2:10">
      <c r="B126" s="48"/>
      <c r="C126" s="20"/>
      <c r="E126" s="20"/>
      <c r="G126" s="42"/>
      <c r="H126" s="42"/>
      <c r="I126" s="45"/>
      <c r="J126" s="45"/>
    </row>
    <row r="127" spans="2:10">
      <c r="B127" s="48"/>
      <c r="C127" s="20"/>
      <c r="E127" s="20"/>
      <c r="G127" s="42"/>
      <c r="H127" s="42"/>
      <c r="I127" s="45"/>
      <c r="J127" s="45"/>
    </row>
    <row r="128" spans="2:10">
      <c r="B128" s="48"/>
      <c r="C128" s="20"/>
      <c r="E128" s="20"/>
      <c r="G128" s="42"/>
      <c r="H128" s="42"/>
      <c r="I128" s="45"/>
      <c r="J128" s="45"/>
    </row>
    <row r="129" spans="2:10">
      <c r="B129" s="48"/>
      <c r="C129" s="20"/>
      <c r="E129" s="20"/>
      <c r="G129" s="42"/>
      <c r="H129" s="42"/>
      <c r="I129" s="45"/>
      <c r="J129" s="45"/>
    </row>
    <row r="130" spans="2:10">
      <c r="B130" s="48"/>
      <c r="C130" s="20"/>
      <c r="E130" s="20"/>
      <c r="G130" s="42"/>
      <c r="H130" s="42"/>
      <c r="I130" s="45"/>
      <c r="J130" s="45"/>
    </row>
    <row r="131" spans="2:10">
      <c r="B131" s="48"/>
      <c r="C131" s="20"/>
      <c r="E131" s="20"/>
      <c r="G131" s="42"/>
      <c r="H131" s="42"/>
      <c r="I131" s="45"/>
      <c r="J131" s="45"/>
    </row>
    <row r="132" spans="2:10">
      <c r="B132" s="48"/>
      <c r="C132" s="20"/>
      <c r="E132" s="20"/>
      <c r="G132" s="42"/>
      <c r="H132" s="42"/>
      <c r="I132" s="45"/>
      <c r="J132" s="45"/>
    </row>
    <row r="133" spans="2:10">
      <c r="B133" s="48"/>
      <c r="C133" s="20"/>
      <c r="E133" s="20"/>
      <c r="G133" s="42"/>
      <c r="H133" s="42"/>
      <c r="I133" s="45"/>
      <c r="J133" s="45"/>
    </row>
    <row r="134" spans="2:10">
      <c r="B134" s="48"/>
      <c r="C134" s="20"/>
      <c r="E134" s="20"/>
      <c r="G134" s="42"/>
      <c r="H134" s="42"/>
      <c r="I134" s="45"/>
      <c r="J134" s="45"/>
    </row>
    <row r="135" spans="2:10">
      <c r="B135" s="48"/>
      <c r="C135" s="20"/>
      <c r="E135" s="20"/>
      <c r="G135" s="42"/>
      <c r="H135" s="42"/>
      <c r="I135" s="45"/>
      <c r="J135" s="45"/>
    </row>
    <row r="136" spans="2:10">
      <c r="B136" s="48"/>
      <c r="C136" s="20"/>
      <c r="E136" s="20"/>
      <c r="G136" s="42"/>
      <c r="H136" s="42"/>
      <c r="I136" s="45"/>
      <c r="J136" s="45"/>
    </row>
    <row r="137" spans="2:10">
      <c r="B137" s="48"/>
      <c r="C137" s="20"/>
      <c r="E137" s="20"/>
      <c r="G137" s="42"/>
      <c r="H137" s="42"/>
      <c r="I137" s="45"/>
      <c r="J137" s="45"/>
    </row>
    <row r="138" spans="2:10">
      <c r="B138" s="48"/>
      <c r="C138" s="20"/>
      <c r="E138" s="20"/>
      <c r="G138" s="42"/>
      <c r="H138" s="42"/>
      <c r="I138" s="45"/>
      <c r="J138" s="45"/>
    </row>
    <row r="139" spans="2:10">
      <c r="B139" s="48"/>
      <c r="C139" s="20"/>
      <c r="E139" s="20"/>
      <c r="G139" s="42"/>
      <c r="H139" s="42"/>
      <c r="I139" s="45"/>
      <c r="J139" s="45"/>
    </row>
    <row r="140" spans="2:10">
      <c r="B140" s="48"/>
      <c r="C140" s="20"/>
      <c r="E140" s="20"/>
      <c r="G140" s="42"/>
      <c r="H140" s="42"/>
      <c r="I140" s="45"/>
      <c r="J140" s="45"/>
    </row>
    <row r="141" spans="2:10">
      <c r="B141" s="48"/>
      <c r="C141" s="20"/>
      <c r="E141" s="20"/>
      <c r="G141" s="42"/>
      <c r="H141" s="42"/>
      <c r="I141" s="45"/>
      <c r="J141" s="45"/>
    </row>
    <row r="142" spans="2:10">
      <c r="B142" s="48"/>
      <c r="C142" s="20"/>
      <c r="E142" s="20"/>
      <c r="G142" s="42"/>
      <c r="H142" s="42"/>
      <c r="I142" s="45"/>
      <c r="J142" s="45"/>
    </row>
    <row r="143" spans="2:10">
      <c r="B143" s="48"/>
      <c r="C143" s="20"/>
      <c r="E143" s="20"/>
      <c r="G143" s="42"/>
      <c r="H143" s="42"/>
      <c r="I143" s="45"/>
      <c r="J143" s="45"/>
    </row>
    <row r="144" spans="2:10">
      <c r="B144" s="48"/>
      <c r="C144" s="20"/>
      <c r="E144" s="20"/>
      <c r="G144" s="42"/>
      <c r="H144" s="42"/>
      <c r="I144" s="45"/>
      <c r="J144" s="45"/>
    </row>
    <row r="145" spans="2:10">
      <c r="B145" s="48"/>
      <c r="C145" s="20"/>
      <c r="E145" s="20"/>
      <c r="G145" s="42"/>
      <c r="H145" s="42"/>
      <c r="I145" s="45"/>
      <c r="J145" s="45"/>
    </row>
    <row r="146" spans="2:10">
      <c r="B146" s="48"/>
      <c r="C146" s="20"/>
      <c r="E146" s="20"/>
      <c r="G146" s="42"/>
      <c r="H146" s="42"/>
      <c r="I146" s="45"/>
      <c r="J146" s="45"/>
    </row>
    <row r="147" spans="2:10">
      <c r="B147" s="48"/>
      <c r="C147" s="20"/>
      <c r="E147" s="20"/>
      <c r="G147" s="42"/>
      <c r="H147" s="42"/>
      <c r="I147" s="45"/>
      <c r="J147" s="45"/>
    </row>
    <row r="148" spans="2:10">
      <c r="B148" s="48"/>
      <c r="C148" s="20"/>
      <c r="E148" s="20"/>
      <c r="G148" s="42"/>
      <c r="H148" s="42"/>
      <c r="I148" s="45"/>
      <c r="J148" s="45"/>
    </row>
    <row r="149" spans="2:10">
      <c r="B149" s="48"/>
      <c r="C149" s="20"/>
      <c r="E149" s="20"/>
      <c r="G149" s="42"/>
      <c r="H149" s="42"/>
      <c r="I149" s="45"/>
      <c r="J149" s="45"/>
    </row>
    <row r="150" spans="2:10">
      <c r="B150" s="48"/>
      <c r="C150" s="20"/>
      <c r="E150" s="20"/>
      <c r="G150" s="42"/>
      <c r="H150" s="42"/>
      <c r="I150" s="45"/>
      <c r="J150" s="45"/>
    </row>
    <row r="151" spans="2:10">
      <c r="B151" s="48"/>
      <c r="C151" s="20"/>
      <c r="E151" s="20"/>
      <c r="G151" s="42"/>
      <c r="H151" s="42"/>
      <c r="I151" s="45"/>
      <c r="J151" s="45"/>
    </row>
    <row r="152" spans="2:10">
      <c r="B152" s="48"/>
      <c r="C152" s="20"/>
      <c r="E152" s="20"/>
      <c r="G152" s="42"/>
      <c r="H152" s="42"/>
      <c r="I152" s="45"/>
      <c r="J152" s="45"/>
    </row>
    <row r="153" spans="2:10">
      <c r="B153" s="48"/>
      <c r="C153" s="20"/>
      <c r="E153" s="20"/>
      <c r="G153" s="42"/>
      <c r="H153" s="42"/>
      <c r="I153" s="45"/>
      <c r="J153" s="45"/>
    </row>
    <row r="154" spans="2:10">
      <c r="B154" s="48"/>
      <c r="C154" s="20"/>
      <c r="E154" s="20"/>
      <c r="G154" s="42"/>
      <c r="H154" s="42"/>
      <c r="I154" s="45"/>
      <c r="J154" s="45"/>
    </row>
    <row r="155" spans="2:10">
      <c r="B155" s="48"/>
      <c r="C155" s="20"/>
      <c r="E155" s="20"/>
      <c r="G155" s="42"/>
      <c r="H155" s="42"/>
      <c r="I155" s="45"/>
      <c r="J155" s="45"/>
    </row>
    <row r="156" spans="2:10">
      <c r="B156" s="48"/>
      <c r="C156" s="20"/>
      <c r="E156" s="20"/>
      <c r="G156" s="42"/>
      <c r="H156" s="42"/>
      <c r="I156" s="45"/>
      <c r="J156" s="45"/>
    </row>
    <row r="157" spans="2:10">
      <c r="B157" s="48"/>
      <c r="C157" s="20"/>
      <c r="E157" s="20"/>
      <c r="G157" s="42"/>
      <c r="H157" s="42"/>
      <c r="I157" s="45"/>
      <c r="J157" s="45"/>
    </row>
    <row r="158" spans="2:10">
      <c r="B158" s="48"/>
      <c r="C158" s="20"/>
      <c r="E158" s="20"/>
      <c r="G158" s="42"/>
      <c r="H158" s="42"/>
      <c r="I158" s="45"/>
      <c r="J158" s="45"/>
    </row>
    <row r="159" spans="2:10">
      <c r="B159" s="48"/>
      <c r="C159" s="20"/>
      <c r="E159" s="20"/>
      <c r="G159" s="42"/>
      <c r="H159" s="42"/>
      <c r="I159" s="45"/>
      <c r="J159" s="45"/>
    </row>
    <row r="160" spans="2:10">
      <c r="B160" s="48"/>
      <c r="C160" s="20"/>
      <c r="E160" s="20"/>
      <c r="G160" s="42"/>
      <c r="H160" s="42"/>
      <c r="I160" s="45"/>
      <c r="J160" s="45"/>
    </row>
    <row r="161" spans="2:10">
      <c r="B161" s="48"/>
      <c r="C161" s="20"/>
      <c r="E161" s="20"/>
      <c r="G161" s="42"/>
      <c r="H161" s="42"/>
      <c r="I161" s="45"/>
      <c r="J161" s="45"/>
    </row>
    <row r="162" spans="2:10">
      <c r="B162" s="48"/>
      <c r="C162" s="20"/>
      <c r="E162" s="20"/>
      <c r="G162" s="42"/>
      <c r="H162" s="42"/>
      <c r="I162" s="45"/>
      <c r="J162" s="45"/>
    </row>
    <row r="163" spans="2:10">
      <c r="B163" s="48"/>
      <c r="C163" s="20"/>
      <c r="E163" s="20"/>
      <c r="G163" s="42"/>
      <c r="H163" s="42"/>
      <c r="I163" s="45"/>
      <c r="J163" s="45"/>
    </row>
    <row r="164" spans="2:10">
      <c r="B164" s="48"/>
      <c r="C164" s="20"/>
      <c r="E164" s="20"/>
      <c r="G164" s="42"/>
      <c r="H164" s="42"/>
      <c r="I164" s="45"/>
      <c r="J164" s="45"/>
    </row>
    <row r="165" spans="2:10">
      <c r="B165" s="48"/>
      <c r="C165" s="20"/>
      <c r="E165" s="20"/>
      <c r="G165" s="42"/>
      <c r="H165" s="42"/>
      <c r="I165" s="45"/>
      <c r="J165" s="45"/>
    </row>
    <row r="166" spans="2:10">
      <c r="B166" s="48"/>
      <c r="C166" s="20"/>
      <c r="E166" s="20"/>
      <c r="G166" s="42"/>
      <c r="H166" s="42"/>
      <c r="I166" s="45"/>
      <c r="J166" s="45"/>
    </row>
    <row r="167" spans="2:10">
      <c r="B167" s="48"/>
      <c r="C167" s="20"/>
      <c r="E167" s="20"/>
      <c r="G167" s="42"/>
      <c r="H167" s="42"/>
      <c r="I167" s="45"/>
      <c r="J167" s="45"/>
    </row>
    <row r="168" spans="2:10">
      <c r="B168" s="48"/>
      <c r="C168" s="20"/>
      <c r="E168" s="20"/>
      <c r="G168" s="42"/>
      <c r="H168" s="42"/>
      <c r="I168" s="45"/>
      <c r="J168" s="45"/>
    </row>
    <row r="169" spans="2:10">
      <c r="B169" s="48"/>
      <c r="C169" s="20"/>
      <c r="E169" s="20"/>
      <c r="G169" s="42"/>
      <c r="H169" s="42"/>
      <c r="I169" s="45"/>
      <c r="J169" s="45"/>
    </row>
    <row r="170" spans="2:10">
      <c r="B170" s="48"/>
      <c r="C170" s="20"/>
      <c r="E170" s="20"/>
      <c r="G170" s="42"/>
      <c r="H170" s="42"/>
      <c r="I170" s="45"/>
      <c r="J170" s="45"/>
    </row>
    <row r="171" spans="2:10">
      <c r="B171" s="48"/>
      <c r="C171" s="20"/>
      <c r="E171" s="20"/>
      <c r="G171" s="42"/>
      <c r="H171" s="42"/>
      <c r="I171" s="45"/>
      <c r="J171" s="45"/>
    </row>
    <row r="172" spans="2:10">
      <c r="B172" s="48"/>
      <c r="C172" s="20"/>
      <c r="E172" s="20"/>
      <c r="G172" s="42"/>
      <c r="H172" s="42"/>
      <c r="I172" s="45"/>
      <c r="J172" s="45"/>
    </row>
    <row r="173" spans="2:10">
      <c r="B173" s="48"/>
      <c r="C173" s="20"/>
      <c r="E173" s="20"/>
      <c r="G173" s="42"/>
      <c r="H173" s="42"/>
      <c r="I173" s="45"/>
      <c r="J173" s="45"/>
    </row>
    <row r="174" spans="2:10">
      <c r="B174" s="48"/>
      <c r="C174" s="20"/>
      <c r="E174" s="20"/>
      <c r="G174" s="42"/>
      <c r="H174" s="42"/>
      <c r="I174" s="45"/>
      <c r="J174" s="45"/>
    </row>
    <row r="175" spans="2:10">
      <c r="B175" s="48"/>
      <c r="C175" s="20"/>
      <c r="E175" s="20"/>
      <c r="G175" s="42"/>
      <c r="H175" s="42"/>
      <c r="I175" s="45"/>
      <c r="J175" s="45"/>
    </row>
    <row r="176" spans="2:10">
      <c r="B176" s="48"/>
      <c r="C176" s="20"/>
      <c r="E176" s="20"/>
      <c r="G176" s="42"/>
      <c r="H176" s="42"/>
      <c r="I176" s="45"/>
      <c r="J176" s="45"/>
    </row>
    <row r="177" spans="2:10">
      <c r="B177" s="48"/>
      <c r="C177" s="20"/>
      <c r="E177" s="20"/>
      <c r="G177" s="42"/>
      <c r="H177" s="42"/>
      <c r="I177" s="46"/>
      <c r="J177" s="46"/>
    </row>
    <row r="178" spans="2:10">
      <c r="B178" s="48"/>
      <c r="C178" s="20"/>
      <c r="E178" s="20"/>
      <c r="G178" s="42"/>
      <c r="H178" s="42"/>
      <c r="I178" s="46"/>
      <c r="J178" s="46"/>
    </row>
    <row r="179" spans="2:10">
      <c r="B179" s="48"/>
      <c r="C179" s="20"/>
      <c r="E179" s="20"/>
      <c r="G179" s="42"/>
      <c r="H179" s="42"/>
      <c r="I179" s="46"/>
      <c r="J179" s="46"/>
    </row>
    <row r="180" spans="2:10">
      <c r="B180" s="48"/>
      <c r="C180" s="20"/>
      <c r="E180" s="20"/>
      <c r="G180" s="42"/>
      <c r="H180" s="42"/>
      <c r="I180" s="46"/>
      <c r="J180" s="46"/>
    </row>
    <row r="181" spans="2:10">
      <c r="B181" s="48"/>
      <c r="C181" s="20"/>
      <c r="E181" s="20"/>
      <c r="G181" s="42"/>
      <c r="H181" s="42"/>
      <c r="I181" s="46"/>
      <c r="J181" s="46"/>
    </row>
    <row r="182" spans="2:10">
      <c r="B182" s="48"/>
      <c r="C182" s="20"/>
      <c r="E182" s="20"/>
      <c r="G182" s="42"/>
      <c r="H182" s="42"/>
      <c r="I182" s="46"/>
      <c r="J182" s="46"/>
    </row>
    <row r="183" spans="2:10">
      <c r="B183" s="48"/>
      <c r="C183" s="20"/>
      <c r="E183" s="20"/>
      <c r="G183" s="42"/>
      <c r="H183" s="42"/>
      <c r="I183" s="46"/>
      <c r="J183" s="46"/>
    </row>
    <row r="184" spans="2:10">
      <c r="B184" s="48"/>
      <c r="C184" s="20"/>
      <c r="E184" s="20"/>
      <c r="G184" s="42"/>
      <c r="H184" s="42"/>
      <c r="I184" s="46"/>
      <c r="J184" s="46"/>
    </row>
    <row r="185" spans="2:10">
      <c r="B185" s="48"/>
      <c r="C185" s="20"/>
      <c r="E185" s="20"/>
      <c r="G185" s="42"/>
      <c r="H185" s="42"/>
      <c r="I185" s="46"/>
      <c r="J185" s="46"/>
    </row>
    <row r="186" spans="2:10">
      <c r="B186" s="48"/>
      <c r="C186" s="20"/>
      <c r="E186" s="20"/>
      <c r="G186" s="42"/>
      <c r="H186" s="42"/>
      <c r="I186" s="46"/>
      <c r="J186" s="46"/>
    </row>
    <row r="187" spans="2:10">
      <c r="B187" s="48"/>
      <c r="C187" s="20"/>
      <c r="E187" s="20"/>
      <c r="G187" s="42"/>
      <c r="H187" s="42"/>
      <c r="I187" s="46"/>
      <c r="J187" s="46"/>
    </row>
    <row r="188" spans="2:10">
      <c r="B188" s="48"/>
      <c r="C188" s="20"/>
      <c r="E188" s="20"/>
      <c r="G188" s="42"/>
      <c r="H188" s="42"/>
      <c r="I188" s="46"/>
      <c r="J188" s="46"/>
    </row>
    <row r="189" spans="2:10">
      <c r="B189" s="48"/>
      <c r="C189" s="20"/>
      <c r="E189" s="20"/>
      <c r="G189" s="42"/>
      <c r="H189" s="42"/>
      <c r="I189" s="46"/>
      <c r="J189" s="46"/>
    </row>
    <row r="190" spans="2:10">
      <c r="B190" s="48"/>
      <c r="C190" s="20"/>
      <c r="E190" s="20"/>
      <c r="G190" s="42"/>
      <c r="H190" s="42"/>
      <c r="I190" s="46"/>
      <c r="J190" s="46"/>
    </row>
    <row r="191" spans="2:10">
      <c r="B191" s="48"/>
      <c r="C191" s="20"/>
      <c r="E191" s="20"/>
      <c r="G191" s="42"/>
      <c r="H191" s="42"/>
      <c r="I191" s="46"/>
      <c r="J191" s="46"/>
    </row>
    <row r="192" spans="2:10">
      <c r="B192" s="48"/>
      <c r="C192" s="20"/>
      <c r="E192" s="20"/>
      <c r="G192" s="42"/>
      <c r="H192" s="42"/>
      <c r="I192" s="46"/>
      <c r="J192" s="46"/>
    </row>
    <row r="193" spans="2:10">
      <c r="B193" s="48"/>
      <c r="C193" s="20"/>
      <c r="E193" s="20"/>
      <c r="G193" s="42"/>
      <c r="H193" s="42"/>
      <c r="I193" s="46"/>
      <c r="J193" s="46"/>
    </row>
    <row r="194" spans="2:10">
      <c r="B194" s="48"/>
      <c r="C194" s="20"/>
      <c r="E194" s="20"/>
      <c r="G194" s="42"/>
      <c r="H194" s="42"/>
      <c r="I194" s="46"/>
      <c r="J194" s="46"/>
    </row>
    <row r="195" spans="2:10">
      <c r="B195" s="48"/>
      <c r="C195" s="20"/>
      <c r="E195" s="20"/>
      <c r="G195" s="42"/>
      <c r="H195" s="42"/>
      <c r="I195" s="46"/>
      <c r="J195" s="46"/>
    </row>
    <row r="196" spans="2:10">
      <c r="B196" s="48"/>
      <c r="C196" s="20"/>
      <c r="E196" s="20"/>
      <c r="G196" s="42"/>
      <c r="H196" s="42"/>
      <c r="I196" s="46"/>
      <c r="J196" s="46"/>
    </row>
    <row r="197" spans="2:10">
      <c r="B197" s="48"/>
      <c r="C197" s="20"/>
      <c r="E197" s="20"/>
      <c r="G197" s="42"/>
      <c r="H197" s="42"/>
      <c r="I197" s="46"/>
      <c r="J197" s="46"/>
    </row>
    <row r="198" spans="2:10">
      <c r="B198" s="48"/>
      <c r="C198" s="20"/>
      <c r="E198" s="20"/>
      <c r="G198" s="42"/>
      <c r="H198" s="42"/>
      <c r="I198" s="46"/>
      <c r="J198" s="46"/>
    </row>
    <row r="199" spans="2:10">
      <c r="B199" s="48"/>
      <c r="C199" s="20"/>
      <c r="E199" s="20"/>
      <c r="G199" s="42"/>
      <c r="H199" s="42"/>
      <c r="I199" s="46"/>
      <c r="J199" s="46"/>
    </row>
    <row r="200" spans="2:10">
      <c r="B200" s="48"/>
      <c r="C200" s="20"/>
      <c r="E200" s="20"/>
      <c r="G200" s="42"/>
      <c r="H200" s="42"/>
      <c r="I200" s="46"/>
      <c r="J200" s="46"/>
    </row>
    <row r="201" spans="2:10">
      <c r="B201" s="48"/>
      <c r="C201" s="20"/>
      <c r="E201" s="20"/>
      <c r="G201" s="42"/>
      <c r="H201" s="42"/>
      <c r="I201" s="46"/>
      <c r="J201" s="46"/>
    </row>
    <row r="202" spans="2:10">
      <c r="B202" s="48"/>
      <c r="C202" s="20"/>
      <c r="E202" s="20"/>
      <c r="G202" s="42"/>
      <c r="H202" s="42"/>
      <c r="I202" s="46"/>
      <c r="J202" s="46"/>
    </row>
    <row r="203" spans="2:10">
      <c r="B203" s="48"/>
      <c r="C203" s="20"/>
      <c r="E203" s="20"/>
      <c r="G203" s="42"/>
      <c r="H203" s="42"/>
      <c r="I203" s="46"/>
      <c r="J203" s="46"/>
    </row>
    <row r="204" spans="2:10">
      <c r="B204" s="48"/>
      <c r="C204" s="20"/>
      <c r="E204" s="20"/>
      <c r="G204" s="42"/>
      <c r="H204" s="42"/>
      <c r="I204" s="46"/>
      <c r="J204" s="46"/>
    </row>
    <row r="205" spans="2:10">
      <c r="B205" s="48"/>
      <c r="C205" s="20"/>
      <c r="E205" s="20"/>
      <c r="G205" s="42"/>
      <c r="H205" s="42"/>
      <c r="I205" s="46"/>
      <c r="J205" s="46"/>
    </row>
    <row r="206" spans="2:10">
      <c r="B206" s="48"/>
      <c r="C206" s="20"/>
      <c r="E206" s="20"/>
      <c r="G206" s="42"/>
      <c r="H206" s="42"/>
      <c r="I206" s="46"/>
      <c r="J206" s="46"/>
    </row>
    <row r="207" spans="2:10">
      <c r="B207" s="48"/>
      <c r="C207" s="20"/>
      <c r="E207" s="20"/>
      <c r="G207" s="42"/>
      <c r="H207" s="42"/>
      <c r="I207" s="46"/>
      <c r="J207" s="46"/>
    </row>
    <row r="208" spans="2:10">
      <c r="B208" s="48"/>
      <c r="C208" s="20"/>
      <c r="E208" s="20"/>
      <c r="G208" s="42"/>
      <c r="H208" s="42"/>
      <c r="I208" s="46"/>
      <c r="J208" s="46"/>
    </row>
    <row r="209" spans="2:10">
      <c r="B209" s="48"/>
      <c r="C209" s="20"/>
      <c r="E209" s="20"/>
      <c r="G209" s="42"/>
      <c r="H209" s="42"/>
      <c r="I209" s="46"/>
      <c r="J209" s="46"/>
    </row>
    <row r="210" spans="2:10">
      <c r="B210" s="48"/>
      <c r="C210" s="20"/>
      <c r="E210" s="20"/>
      <c r="G210" s="42"/>
      <c r="H210" s="42"/>
      <c r="I210" s="46"/>
      <c r="J210" s="46"/>
    </row>
    <row r="211" spans="2:10">
      <c r="B211" s="48"/>
      <c r="C211" s="20"/>
      <c r="E211" s="20"/>
      <c r="G211" s="42"/>
      <c r="H211" s="42"/>
      <c r="I211" s="46"/>
      <c r="J211" s="46"/>
    </row>
    <row r="212" spans="2:10">
      <c r="B212" s="48"/>
      <c r="C212" s="20"/>
      <c r="E212" s="20"/>
      <c r="G212" s="42"/>
      <c r="H212" s="42"/>
      <c r="I212" s="46"/>
      <c r="J212" s="46"/>
    </row>
    <row r="213" spans="2:10">
      <c r="B213" s="48"/>
      <c r="C213" s="20"/>
      <c r="E213" s="20"/>
      <c r="G213" s="42"/>
      <c r="H213" s="42"/>
      <c r="I213" s="46"/>
      <c r="J213" s="46"/>
    </row>
    <row r="214" spans="2:10">
      <c r="B214" s="48"/>
      <c r="C214" s="20"/>
      <c r="E214" s="20"/>
      <c r="G214" s="42"/>
      <c r="H214" s="42"/>
      <c r="I214" s="46"/>
      <c r="J214" s="46"/>
    </row>
    <row r="215" spans="2:10">
      <c r="B215" s="48"/>
      <c r="C215" s="20"/>
      <c r="E215" s="20"/>
      <c r="G215" s="42"/>
      <c r="H215" s="42"/>
      <c r="I215" s="46"/>
      <c r="J215" s="46"/>
    </row>
    <row r="216" spans="2:10">
      <c r="B216" s="48"/>
      <c r="C216" s="20"/>
      <c r="E216" s="20"/>
      <c r="G216" s="42"/>
      <c r="H216" s="42"/>
      <c r="I216" s="46"/>
      <c r="J216" s="46"/>
    </row>
    <row r="217" spans="2:10">
      <c r="B217" s="48"/>
      <c r="C217" s="20"/>
      <c r="E217" s="20"/>
      <c r="G217" s="42"/>
      <c r="H217" s="42"/>
      <c r="I217" s="46"/>
      <c r="J217" s="46"/>
    </row>
    <row r="218" spans="2:10">
      <c r="B218" s="48"/>
      <c r="C218" s="20"/>
      <c r="E218" s="20"/>
      <c r="G218" s="42"/>
      <c r="H218" s="42"/>
      <c r="I218" s="46"/>
      <c r="J218" s="46"/>
    </row>
    <row r="219" spans="2:10">
      <c r="I219" s="46"/>
      <c r="J219" s="46"/>
    </row>
    <row r="220" spans="2:10">
      <c r="I220" s="46"/>
      <c r="J220" s="46"/>
    </row>
    <row r="221" spans="2:10">
      <c r="I221" s="46"/>
      <c r="J221" s="46"/>
    </row>
    <row r="222" spans="2:10">
      <c r="I222" s="46"/>
      <c r="J222" s="46"/>
    </row>
    <row r="223" spans="2:10">
      <c r="I223" s="46"/>
      <c r="J223" s="46"/>
    </row>
    <row r="224" spans="2:10">
      <c r="I224" s="46"/>
      <c r="J224" s="46"/>
    </row>
    <row r="225" spans="9:10">
      <c r="I225" s="46"/>
      <c r="J225" s="46"/>
    </row>
    <row r="226" spans="9:10">
      <c r="I226" s="46"/>
      <c r="J226" s="46"/>
    </row>
    <row r="227" spans="9:10">
      <c r="I227" s="46"/>
      <c r="J227" s="46"/>
    </row>
    <row r="228" spans="9:10">
      <c r="I228" s="46"/>
      <c r="J228" s="46"/>
    </row>
    <row r="229" spans="9:10">
      <c r="I229" s="46"/>
      <c r="J229" s="46"/>
    </row>
    <row r="230" spans="9:10">
      <c r="I230" s="46"/>
      <c r="J230" s="46"/>
    </row>
    <row r="231" spans="9:10">
      <c r="I231" s="46"/>
      <c r="J231" s="46"/>
    </row>
    <row r="232" spans="9:10">
      <c r="I232" s="46"/>
      <c r="J232" s="46"/>
    </row>
    <row r="233" spans="9:10">
      <c r="I233" s="46"/>
      <c r="J233" s="46"/>
    </row>
    <row r="234" spans="9:10">
      <c r="I234" s="46"/>
      <c r="J234" s="46"/>
    </row>
    <row r="235" spans="9:10">
      <c r="I235" s="46"/>
      <c r="J235" s="46"/>
    </row>
    <row r="236" spans="9:10">
      <c r="I236" s="46"/>
      <c r="J236" s="46"/>
    </row>
    <row r="237" spans="9:10">
      <c r="I237" s="46"/>
      <c r="J237" s="46"/>
    </row>
    <row r="238" spans="9:10">
      <c r="I238" s="46"/>
      <c r="J238" s="46"/>
    </row>
    <row r="239" spans="9:10">
      <c r="I239" s="46"/>
      <c r="J239" s="46"/>
    </row>
    <row r="240" spans="9:10">
      <c r="I240" s="46"/>
      <c r="J240" s="46"/>
    </row>
    <row r="241" spans="9:10">
      <c r="I241" s="46"/>
      <c r="J241" s="46"/>
    </row>
    <row r="242" spans="9:10">
      <c r="I242" s="46"/>
      <c r="J242" s="46"/>
    </row>
    <row r="243" spans="9:10">
      <c r="I243" s="46"/>
      <c r="J243" s="46"/>
    </row>
    <row r="244" spans="9:10">
      <c r="I244" s="46"/>
      <c r="J244" s="46"/>
    </row>
    <row r="245" spans="9:10">
      <c r="I245" s="46"/>
      <c r="J245" s="46"/>
    </row>
    <row r="246" spans="9:10">
      <c r="I246" s="46"/>
      <c r="J246" s="46"/>
    </row>
    <row r="247" spans="9:10">
      <c r="I247" s="46"/>
      <c r="J247" s="46"/>
    </row>
    <row r="248" spans="9:10">
      <c r="I248" s="46"/>
      <c r="J248" s="46"/>
    </row>
    <row r="249" spans="9:10">
      <c r="I249" s="46"/>
      <c r="J249" s="46"/>
    </row>
    <row r="250" spans="9:10">
      <c r="I250" s="46"/>
      <c r="J250" s="46"/>
    </row>
    <row r="251" spans="9:10">
      <c r="I251" s="46"/>
      <c r="J251" s="46"/>
    </row>
    <row r="252" spans="9:10">
      <c r="I252" s="46"/>
      <c r="J252" s="46"/>
    </row>
    <row r="253" spans="9:10">
      <c r="I253" s="46"/>
      <c r="J253" s="46"/>
    </row>
    <row r="254" spans="9:10">
      <c r="I254" s="46"/>
      <c r="J254" s="46"/>
    </row>
    <row r="255" spans="9:10">
      <c r="I255" s="46"/>
      <c r="J255" s="46"/>
    </row>
    <row r="256" spans="9:10">
      <c r="I256" s="46"/>
      <c r="J256" s="46"/>
    </row>
    <row r="257" spans="9:10">
      <c r="I257" s="46"/>
      <c r="J257" s="46"/>
    </row>
    <row r="258" spans="9:10">
      <c r="I258" s="46"/>
      <c r="J258" s="46"/>
    </row>
    <row r="259" spans="9:10">
      <c r="I259" s="46"/>
      <c r="J259" s="46"/>
    </row>
    <row r="260" spans="9:10">
      <c r="I260" s="46"/>
      <c r="J260" s="46"/>
    </row>
    <row r="261" spans="9:10">
      <c r="I261" s="46"/>
      <c r="J261" s="46"/>
    </row>
    <row r="262" spans="9:10">
      <c r="I262" s="46"/>
      <c r="J262" s="46"/>
    </row>
    <row r="263" spans="9:10">
      <c r="I263" s="46"/>
      <c r="J263" s="46"/>
    </row>
    <row r="264" spans="9:10">
      <c r="I264" s="46"/>
      <c r="J264" s="46"/>
    </row>
    <row r="265" spans="9:10">
      <c r="I265" s="46"/>
      <c r="J265" s="46"/>
    </row>
    <row r="266" spans="9:10">
      <c r="I266" s="46"/>
      <c r="J266" s="46"/>
    </row>
    <row r="267" spans="9:10">
      <c r="I267" s="46"/>
      <c r="J267" s="46"/>
    </row>
    <row r="268" spans="9:10">
      <c r="I268" s="46"/>
      <c r="J268" s="46"/>
    </row>
    <row r="269" spans="9:10">
      <c r="I269" s="46"/>
      <c r="J269" s="46"/>
    </row>
    <row r="270" spans="9:10">
      <c r="I270" s="46"/>
      <c r="J270" s="46"/>
    </row>
    <row r="271" spans="9:10">
      <c r="I271" s="46"/>
      <c r="J271" s="46"/>
    </row>
    <row r="272" spans="9:10">
      <c r="I272" s="46"/>
      <c r="J272" s="46"/>
    </row>
    <row r="273" spans="9:10">
      <c r="I273" s="46"/>
      <c r="J273" s="46"/>
    </row>
    <row r="274" spans="9:10">
      <c r="I274" s="46"/>
      <c r="J274" s="46"/>
    </row>
    <row r="275" spans="9:10">
      <c r="I275" s="46"/>
      <c r="J275" s="46"/>
    </row>
    <row r="276" spans="9:10">
      <c r="I276" s="46"/>
      <c r="J276" s="46"/>
    </row>
    <row r="277" spans="9:10">
      <c r="I277" s="46"/>
      <c r="J277" s="46"/>
    </row>
    <row r="278" spans="9:10">
      <c r="I278" s="46"/>
      <c r="J278" s="46"/>
    </row>
    <row r="279" spans="9:10">
      <c r="I279" s="46"/>
      <c r="J279" s="46"/>
    </row>
    <row r="280" spans="9:10">
      <c r="I280" s="46"/>
      <c r="J280" s="46"/>
    </row>
    <row r="281" spans="9:10">
      <c r="I281" s="46"/>
      <c r="J281" s="46"/>
    </row>
    <row r="282" spans="9:10">
      <c r="I282" s="46"/>
      <c r="J282" s="46"/>
    </row>
    <row r="283" spans="9:10">
      <c r="I283" s="46"/>
      <c r="J283" s="46"/>
    </row>
    <row r="284" spans="9:10">
      <c r="I284" s="46"/>
      <c r="J284" s="46"/>
    </row>
    <row r="285" spans="9:10">
      <c r="I285" s="46"/>
      <c r="J285" s="46"/>
    </row>
    <row r="286" spans="9:10">
      <c r="I286" s="46"/>
      <c r="J286" s="46"/>
    </row>
    <row r="287" spans="9:10">
      <c r="I287" s="46"/>
      <c r="J287" s="46"/>
    </row>
    <row r="288" spans="9:10">
      <c r="I288" s="46"/>
      <c r="J288" s="46"/>
    </row>
    <row r="289" spans="9:10">
      <c r="I289" s="46"/>
      <c r="J289" s="46"/>
    </row>
    <row r="290" spans="9:10">
      <c r="I290" s="46"/>
      <c r="J290" s="46"/>
    </row>
    <row r="291" spans="9:10">
      <c r="I291" s="46"/>
      <c r="J291" s="46"/>
    </row>
    <row r="292" spans="9:10">
      <c r="I292" s="46"/>
      <c r="J292" s="46"/>
    </row>
    <row r="293" spans="9:10">
      <c r="I293" s="46"/>
      <c r="J293" s="46"/>
    </row>
    <row r="294" spans="9:10">
      <c r="I294" s="46"/>
      <c r="J294" s="46"/>
    </row>
    <row r="295" spans="9:10">
      <c r="I295" s="46"/>
      <c r="J295" s="46"/>
    </row>
    <row r="296" spans="9:10">
      <c r="I296" s="46"/>
      <c r="J296" s="46"/>
    </row>
    <row r="297" spans="9:10">
      <c r="I297" s="46"/>
      <c r="J297" s="46"/>
    </row>
    <row r="298" spans="9:10">
      <c r="I298" s="46"/>
      <c r="J298" s="46"/>
    </row>
    <row r="299" spans="9:10">
      <c r="I299" s="46"/>
      <c r="J299" s="46"/>
    </row>
    <row r="300" spans="9:10">
      <c r="I300" s="46"/>
      <c r="J300" s="46"/>
    </row>
    <row r="301" spans="9:10">
      <c r="I301" s="46"/>
      <c r="J301" s="46"/>
    </row>
    <row r="302" spans="9:10">
      <c r="I302" s="46"/>
      <c r="J302" s="46"/>
    </row>
    <row r="303" spans="9:10">
      <c r="I303" s="46"/>
      <c r="J303" s="46"/>
    </row>
    <row r="304" spans="9:10">
      <c r="I304" s="46"/>
      <c r="J304" s="46"/>
    </row>
    <row r="305" spans="9:10">
      <c r="I305" s="46"/>
      <c r="J305" s="46"/>
    </row>
    <row r="306" spans="9:10">
      <c r="I306" s="46"/>
      <c r="J306" s="46"/>
    </row>
    <row r="307" spans="9:10">
      <c r="I307" s="46"/>
      <c r="J307" s="46"/>
    </row>
    <row r="308" spans="9:10">
      <c r="I308" s="46"/>
      <c r="J308" s="46"/>
    </row>
    <row r="309" spans="9:10">
      <c r="I309" s="46"/>
      <c r="J309" s="46"/>
    </row>
    <row r="310" spans="9:10">
      <c r="I310" s="46"/>
      <c r="J310" s="46"/>
    </row>
    <row r="311" spans="9:10">
      <c r="I311" s="46"/>
      <c r="J311" s="46"/>
    </row>
    <row r="312" spans="9:10">
      <c r="I312" s="46"/>
      <c r="J312" s="46"/>
    </row>
    <row r="313" spans="9:10">
      <c r="I313" s="46"/>
      <c r="J313" s="46"/>
    </row>
    <row r="314" spans="9:10">
      <c r="I314" s="46"/>
      <c r="J314" s="46"/>
    </row>
    <row r="315" spans="9:10">
      <c r="I315" s="46"/>
      <c r="J315" s="46"/>
    </row>
    <row r="316" spans="9:10">
      <c r="I316" s="46"/>
      <c r="J316" s="46"/>
    </row>
    <row r="317" spans="9:10">
      <c r="I317" s="46"/>
      <c r="J317" s="46"/>
    </row>
    <row r="318" spans="9:10">
      <c r="I318" s="46"/>
      <c r="J318" s="46"/>
    </row>
    <row r="319" spans="9:10">
      <c r="I319" s="46"/>
      <c r="J319" s="46"/>
    </row>
    <row r="320" spans="9:10">
      <c r="I320" s="46"/>
      <c r="J320" s="46"/>
    </row>
    <row r="321" spans="9:10">
      <c r="I321" s="46"/>
      <c r="J321" s="46"/>
    </row>
    <row r="322" spans="9:10">
      <c r="I322" s="46"/>
      <c r="J322" s="46"/>
    </row>
    <row r="323" spans="9:10">
      <c r="I323" s="46"/>
      <c r="J323" s="46"/>
    </row>
    <row r="324" spans="9:10">
      <c r="I324" s="46"/>
      <c r="J324" s="46"/>
    </row>
    <row r="325" spans="9:10">
      <c r="I325" s="46"/>
      <c r="J325" s="46"/>
    </row>
    <row r="326" spans="9:10">
      <c r="I326" s="46"/>
      <c r="J326" s="46"/>
    </row>
    <row r="327" spans="9:10">
      <c r="I327" s="46"/>
      <c r="J327" s="46"/>
    </row>
    <row r="328" spans="9:10">
      <c r="I328" s="46"/>
      <c r="J328" s="46"/>
    </row>
    <row r="329" spans="9:10">
      <c r="I329" s="46"/>
      <c r="J329" s="46"/>
    </row>
    <row r="330" spans="9:10">
      <c r="I330" s="46"/>
      <c r="J330" s="46"/>
    </row>
    <row r="331" spans="9:10">
      <c r="I331" s="46"/>
      <c r="J331" s="46"/>
    </row>
    <row r="332" spans="9:10">
      <c r="I332" s="46"/>
      <c r="J332" s="46"/>
    </row>
    <row r="333" spans="9:10">
      <c r="I333" s="46"/>
      <c r="J333" s="46"/>
    </row>
    <row r="334" spans="9:10">
      <c r="I334" s="46"/>
      <c r="J334" s="46"/>
    </row>
    <row r="335" spans="9:10">
      <c r="I335" s="46"/>
      <c r="J335" s="46"/>
    </row>
    <row r="336" spans="9:10">
      <c r="I336" s="46"/>
      <c r="J336" s="46"/>
    </row>
    <row r="337" spans="9:10">
      <c r="I337" s="46"/>
      <c r="J337" s="46"/>
    </row>
    <row r="338" spans="9:10">
      <c r="I338" s="46"/>
      <c r="J338" s="46"/>
    </row>
    <row r="339" spans="9:10">
      <c r="I339" s="46"/>
      <c r="J339" s="46"/>
    </row>
    <row r="340" spans="9:10">
      <c r="I340" s="46"/>
      <c r="J340" s="46"/>
    </row>
    <row r="341" spans="9:10">
      <c r="I341" s="46"/>
      <c r="J341" s="46"/>
    </row>
    <row r="342" spans="9:10">
      <c r="I342" s="46"/>
      <c r="J342" s="46"/>
    </row>
    <row r="343" spans="9:10">
      <c r="I343" s="46"/>
      <c r="J343" s="46"/>
    </row>
    <row r="344" spans="9:10">
      <c r="I344" s="46"/>
      <c r="J344" s="46"/>
    </row>
    <row r="345" spans="9:10">
      <c r="I345" s="46"/>
      <c r="J345" s="46"/>
    </row>
    <row r="346" spans="9:10">
      <c r="I346" s="46"/>
      <c r="J346" s="46"/>
    </row>
    <row r="347" spans="9:10">
      <c r="I347" s="46"/>
      <c r="J347" s="46"/>
    </row>
    <row r="348" spans="9:10">
      <c r="I348" s="46"/>
      <c r="J348" s="46"/>
    </row>
    <row r="349" spans="9:10">
      <c r="I349" s="46"/>
      <c r="J349" s="46"/>
    </row>
    <row r="350" spans="9:10">
      <c r="I350" s="46"/>
      <c r="J350" s="46"/>
    </row>
    <row r="351" spans="9:10">
      <c r="I351" s="46"/>
      <c r="J351" s="46"/>
    </row>
    <row r="352" spans="9:10">
      <c r="I352" s="46"/>
      <c r="J352" s="46"/>
    </row>
    <row r="353" spans="9:10">
      <c r="I353" s="46"/>
      <c r="J353" s="46"/>
    </row>
    <row r="354" spans="9:10">
      <c r="I354" s="46"/>
      <c r="J354" s="46"/>
    </row>
    <row r="355" spans="9:10">
      <c r="I355" s="46"/>
      <c r="J355" s="46"/>
    </row>
    <row r="356" spans="9:10">
      <c r="I356" s="46"/>
      <c r="J356" s="46"/>
    </row>
    <row r="357" spans="9:10">
      <c r="I357" s="46"/>
      <c r="J357" s="46"/>
    </row>
    <row r="358" spans="9:10">
      <c r="I358" s="46"/>
      <c r="J358" s="46"/>
    </row>
    <row r="359" spans="9:10">
      <c r="I359" s="46"/>
      <c r="J359" s="46"/>
    </row>
    <row r="360" spans="9:10">
      <c r="I360" s="46"/>
      <c r="J360" s="46"/>
    </row>
    <row r="361" spans="9:10">
      <c r="I361" s="46"/>
      <c r="J361" s="46"/>
    </row>
    <row r="362" spans="9:10">
      <c r="I362" s="46"/>
      <c r="J362" s="46"/>
    </row>
    <row r="363" spans="9:10">
      <c r="I363" s="46"/>
      <c r="J363" s="46"/>
    </row>
    <row r="364" spans="9:10">
      <c r="I364" s="46"/>
      <c r="J364" s="46"/>
    </row>
    <row r="365" spans="9:10">
      <c r="I365" s="46"/>
      <c r="J365" s="46"/>
    </row>
    <row r="366" spans="9:10">
      <c r="I366" s="46"/>
      <c r="J366" s="46"/>
    </row>
    <row r="367" spans="9:10">
      <c r="I367" s="46"/>
      <c r="J367" s="46"/>
    </row>
    <row r="368" spans="9:10">
      <c r="I368" s="46"/>
      <c r="J368" s="46"/>
    </row>
    <row r="369" spans="9:10">
      <c r="I369" s="46"/>
      <c r="J369" s="46"/>
    </row>
    <row r="370" spans="9:10">
      <c r="I370" s="46"/>
      <c r="J370" s="46"/>
    </row>
    <row r="371" spans="9:10">
      <c r="I371" s="46"/>
      <c r="J371" s="46"/>
    </row>
    <row r="372" spans="9:10">
      <c r="I372" s="46"/>
      <c r="J372" s="46"/>
    </row>
    <row r="373" spans="9:10">
      <c r="I373" s="46"/>
      <c r="J373" s="46"/>
    </row>
    <row r="374" spans="9:10">
      <c r="I374" s="46"/>
      <c r="J374" s="46"/>
    </row>
    <row r="375" spans="9:10">
      <c r="I375" s="46"/>
      <c r="J375" s="46"/>
    </row>
    <row r="376" spans="9:10">
      <c r="I376" s="46"/>
      <c r="J376" s="46"/>
    </row>
    <row r="377" spans="9:10">
      <c r="I377" s="46"/>
      <c r="J377" s="46"/>
    </row>
    <row r="378" spans="9:10">
      <c r="I378" s="46"/>
      <c r="J378" s="46"/>
    </row>
    <row r="379" spans="9:10">
      <c r="I379" s="46"/>
      <c r="J379" s="46"/>
    </row>
    <row r="380" spans="9:10">
      <c r="I380" s="46"/>
      <c r="J380" s="46"/>
    </row>
    <row r="381" spans="9:10">
      <c r="I381" s="46"/>
      <c r="J381" s="46"/>
    </row>
    <row r="382" spans="9:10">
      <c r="I382" s="46"/>
      <c r="J382" s="46"/>
    </row>
    <row r="383" spans="9:10">
      <c r="I383" s="46"/>
      <c r="J383" s="46"/>
    </row>
    <row r="384" spans="9:10">
      <c r="I384" s="46"/>
      <c r="J384" s="46"/>
    </row>
    <row r="385" spans="9:10">
      <c r="I385" s="46"/>
      <c r="J385" s="46"/>
    </row>
    <row r="386" spans="9:10">
      <c r="I386" s="46"/>
      <c r="J386" s="46"/>
    </row>
    <row r="387" spans="9:10">
      <c r="I387" s="46"/>
      <c r="J387" s="46"/>
    </row>
    <row r="388" spans="9:10">
      <c r="I388" s="46"/>
      <c r="J388" s="46"/>
    </row>
    <row r="389" spans="9:10">
      <c r="I389" s="46"/>
      <c r="J389" s="46"/>
    </row>
    <row r="390" spans="9:10">
      <c r="I390" s="46"/>
      <c r="J390" s="46"/>
    </row>
    <row r="391" spans="9:10">
      <c r="I391" s="46"/>
      <c r="J391" s="46"/>
    </row>
    <row r="392" spans="9:10">
      <c r="I392" s="46"/>
      <c r="J392" s="46"/>
    </row>
    <row r="393" spans="9:10">
      <c r="I393" s="46"/>
      <c r="J393" s="46"/>
    </row>
    <row r="394" spans="9:10">
      <c r="I394" s="46"/>
      <c r="J394" s="46"/>
    </row>
    <row r="395" spans="9:10">
      <c r="I395" s="46"/>
      <c r="J395" s="46"/>
    </row>
    <row r="396" spans="9:10">
      <c r="I396" s="46"/>
      <c r="J396" s="46"/>
    </row>
    <row r="397" spans="9:10">
      <c r="I397" s="46"/>
      <c r="J397" s="46"/>
    </row>
    <row r="398" spans="9:10">
      <c r="I398" s="46"/>
      <c r="J398" s="46"/>
    </row>
    <row r="399" spans="9:10">
      <c r="I399" s="46"/>
      <c r="J399" s="46"/>
    </row>
    <row r="400" spans="9:10">
      <c r="I400" s="46"/>
      <c r="J400" s="46"/>
    </row>
    <row r="401" spans="9:10">
      <c r="I401" s="46"/>
      <c r="J401" s="46"/>
    </row>
    <row r="402" spans="9:10">
      <c r="I402" s="46"/>
      <c r="J402" s="46"/>
    </row>
    <row r="403" spans="9:10">
      <c r="I403" s="46"/>
      <c r="J403" s="46"/>
    </row>
    <row r="404" spans="9:10">
      <c r="I404" s="46"/>
      <c r="J404" s="46"/>
    </row>
    <row r="405" spans="9:10">
      <c r="I405" s="46"/>
      <c r="J405" s="46"/>
    </row>
    <row r="406" spans="9:10">
      <c r="I406" s="46"/>
      <c r="J406" s="46"/>
    </row>
    <row r="407" spans="9:10">
      <c r="I407" s="46"/>
      <c r="J407" s="46"/>
    </row>
    <row r="408" spans="9:10">
      <c r="I408" s="46"/>
      <c r="J408" s="46"/>
    </row>
    <row r="409" spans="9:10">
      <c r="I409" s="46"/>
      <c r="J409" s="46"/>
    </row>
    <row r="410" spans="9:10">
      <c r="I410" s="46"/>
      <c r="J410" s="46"/>
    </row>
    <row r="411" spans="9:10">
      <c r="I411" s="46"/>
      <c r="J411" s="46"/>
    </row>
    <row r="412" spans="9:10">
      <c r="I412" s="46"/>
      <c r="J412" s="46"/>
    </row>
    <row r="413" spans="9:10">
      <c r="I413" s="46"/>
      <c r="J413" s="46"/>
    </row>
    <row r="414" spans="9:10">
      <c r="I414" s="46"/>
      <c r="J414" s="46"/>
    </row>
    <row r="415" spans="9:10">
      <c r="I415" s="46"/>
      <c r="J415" s="46"/>
    </row>
    <row r="416" spans="9:10">
      <c r="I416" s="46"/>
      <c r="J416" s="46"/>
    </row>
    <row r="417" spans="9:10">
      <c r="I417" s="46"/>
      <c r="J417" s="46"/>
    </row>
    <row r="418" spans="9:10">
      <c r="I418" s="46"/>
      <c r="J418" s="46"/>
    </row>
    <row r="419" spans="9:10">
      <c r="I419" s="46"/>
      <c r="J419" s="46"/>
    </row>
    <row r="420" spans="9:10">
      <c r="I420" s="46"/>
      <c r="J420" s="46"/>
    </row>
    <row r="421" spans="9:10">
      <c r="I421" s="46"/>
      <c r="J421" s="46"/>
    </row>
    <row r="422" spans="9:10">
      <c r="I422" s="46"/>
      <c r="J422" s="46"/>
    </row>
    <row r="423" spans="9:10">
      <c r="I423" s="46"/>
      <c r="J423" s="46"/>
    </row>
    <row r="424" spans="9:10">
      <c r="I424" s="46"/>
      <c r="J424" s="46"/>
    </row>
    <row r="425" spans="9:10">
      <c r="I425" s="46"/>
      <c r="J425" s="46"/>
    </row>
    <row r="426" spans="9:10">
      <c r="I426" s="46"/>
      <c r="J426" s="46"/>
    </row>
    <row r="427" spans="9:10">
      <c r="I427" s="46"/>
      <c r="J427" s="46"/>
    </row>
    <row r="428" spans="9:10">
      <c r="I428" s="46"/>
      <c r="J428" s="46"/>
    </row>
    <row r="429" spans="9:10">
      <c r="I429" s="46"/>
      <c r="J429" s="46"/>
    </row>
    <row r="430" spans="9:10">
      <c r="I430" s="46"/>
      <c r="J430" s="46"/>
    </row>
    <row r="431" spans="9:10">
      <c r="I431" s="46"/>
      <c r="J431" s="46"/>
    </row>
    <row r="432" spans="9:10">
      <c r="I432" s="46"/>
      <c r="J432" s="46"/>
    </row>
    <row r="433" spans="9:10">
      <c r="I433" s="46"/>
      <c r="J433" s="46"/>
    </row>
    <row r="434" spans="9:10">
      <c r="I434" s="46"/>
      <c r="J434" s="46"/>
    </row>
    <row r="435" spans="9:10">
      <c r="I435" s="46"/>
      <c r="J435" s="46"/>
    </row>
    <row r="436" spans="9:10">
      <c r="I436" s="46"/>
      <c r="J436" s="46"/>
    </row>
    <row r="437" spans="9:10">
      <c r="I437" s="46"/>
      <c r="J437" s="46"/>
    </row>
    <row r="438" spans="9:10">
      <c r="I438" s="46"/>
      <c r="J438" s="46"/>
    </row>
    <row r="439" spans="9:10">
      <c r="I439" s="46"/>
      <c r="J439" s="46"/>
    </row>
    <row r="440" spans="9:10">
      <c r="I440" s="46"/>
      <c r="J440" s="46"/>
    </row>
    <row r="441" spans="9:10">
      <c r="I441" s="46"/>
      <c r="J441" s="46"/>
    </row>
    <row r="442" spans="9:10">
      <c r="I442" s="46"/>
      <c r="J442" s="46"/>
    </row>
    <row r="443" spans="9:10">
      <c r="I443" s="46"/>
      <c r="J443" s="46"/>
    </row>
    <row r="444" spans="9:10">
      <c r="I444" s="46"/>
      <c r="J444" s="46"/>
    </row>
    <row r="445" spans="9:10">
      <c r="I445" s="46"/>
      <c r="J445" s="46"/>
    </row>
    <row r="446" spans="9:10">
      <c r="I446" s="46"/>
      <c r="J446" s="46"/>
    </row>
    <row r="447" spans="9:10">
      <c r="I447" s="46"/>
      <c r="J447" s="46"/>
    </row>
    <row r="448" spans="9:10">
      <c r="I448" s="46"/>
      <c r="J448" s="46"/>
    </row>
    <row r="449" spans="9:10">
      <c r="I449" s="46"/>
      <c r="J449" s="46"/>
    </row>
    <row r="450" spans="9:10">
      <c r="I450" s="46"/>
      <c r="J450" s="46"/>
    </row>
    <row r="451" spans="9:10">
      <c r="I451" s="46"/>
      <c r="J451" s="46"/>
    </row>
    <row r="452" spans="9:10">
      <c r="I452" s="46"/>
      <c r="J452" s="46"/>
    </row>
    <row r="453" spans="9:10">
      <c r="I453" s="46"/>
      <c r="J453" s="46"/>
    </row>
    <row r="454" spans="9:10">
      <c r="I454" s="46"/>
      <c r="J454" s="46"/>
    </row>
    <row r="455" spans="9:10">
      <c r="I455" s="46"/>
      <c r="J455" s="46"/>
    </row>
    <row r="456" spans="9:10">
      <c r="I456" s="46"/>
      <c r="J456" s="46"/>
    </row>
    <row r="457" spans="9:10">
      <c r="I457" s="46"/>
      <c r="J457" s="46"/>
    </row>
    <row r="458" spans="9:10">
      <c r="I458" s="46"/>
      <c r="J458" s="46"/>
    </row>
    <row r="459" spans="9:10">
      <c r="I459" s="46"/>
      <c r="J459" s="46"/>
    </row>
    <row r="460" spans="9:10">
      <c r="I460" s="46"/>
      <c r="J460" s="46"/>
    </row>
    <row r="461" spans="9:10">
      <c r="I461" s="46"/>
      <c r="J461" s="46"/>
    </row>
    <row r="462" spans="9:10">
      <c r="I462" s="46"/>
      <c r="J462" s="46"/>
    </row>
    <row r="463" spans="9:10">
      <c r="I463" s="46"/>
      <c r="J463" s="46"/>
    </row>
    <row r="464" spans="9:10">
      <c r="I464" s="46"/>
      <c r="J464" s="46"/>
    </row>
    <row r="465" spans="9:10">
      <c r="I465" s="46"/>
      <c r="J465" s="46"/>
    </row>
    <row r="466" spans="9:10">
      <c r="I466" s="46"/>
      <c r="J466" s="46"/>
    </row>
    <row r="467" spans="9:10">
      <c r="I467" s="46"/>
      <c r="J467" s="46"/>
    </row>
    <row r="468" spans="9:10">
      <c r="I468" s="46"/>
      <c r="J468" s="46"/>
    </row>
    <row r="469" spans="9:10">
      <c r="I469" s="46"/>
      <c r="J469" s="46"/>
    </row>
    <row r="470" spans="9:10">
      <c r="I470" s="46"/>
      <c r="J470" s="46"/>
    </row>
    <row r="471" spans="9:10">
      <c r="I471" s="46"/>
      <c r="J471" s="46"/>
    </row>
    <row r="472" spans="9:10">
      <c r="I472" s="46"/>
      <c r="J472" s="46"/>
    </row>
    <row r="473" spans="9:10">
      <c r="I473" s="46"/>
      <c r="J473" s="46"/>
    </row>
    <row r="474" spans="9:10">
      <c r="I474" s="46"/>
      <c r="J474" s="46"/>
    </row>
    <row r="475" spans="9:10">
      <c r="I475" s="46"/>
      <c r="J475" s="46"/>
    </row>
    <row r="476" spans="9:10">
      <c r="I476" s="46"/>
      <c r="J476" s="46"/>
    </row>
    <row r="477" spans="9:10">
      <c r="I477" s="46"/>
      <c r="J477" s="46"/>
    </row>
    <row r="478" spans="9:10">
      <c r="I478" s="46"/>
      <c r="J478" s="46"/>
    </row>
    <row r="479" spans="9:10">
      <c r="I479" s="46"/>
      <c r="J479" s="46"/>
    </row>
    <row r="480" spans="9:10">
      <c r="I480" s="46"/>
      <c r="J480" s="46"/>
    </row>
    <row r="481" spans="9:10">
      <c r="I481" s="46"/>
      <c r="J481" s="46"/>
    </row>
    <row r="482" spans="9:10">
      <c r="I482" s="46"/>
      <c r="J482" s="46"/>
    </row>
    <row r="483" spans="9:10">
      <c r="I483" s="46"/>
      <c r="J483" s="46"/>
    </row>
    <row r="484" spans="9:10">
      <c r="I484" s="46"/>
      <c r="J484" s="46"/>
    </row>
    <row r="485" spans="9:10">
      <c r="I485" s="46"/>
      <c r="J485" s="46"/>
    </row>
    <row r="486" spans="9:10">
      <c r="I486" s="46"/>
      <c r="J486" s="46"/>
    </row>
    <row r="487" spans="9:10">
      <c r="I487" s="46"/>
      <c r="J487" s="46"/>
    </row>
    <row r="488" spans="9:10">
      <c r="I488" s="46"/>
      <c r="J488" s="46"/>
    </row>
    <row r="489" spans="9:10">
      <c r="I489" s="46"/>
      <c r="J489" s="46"/>
    </row>
    <row r="490" spans="9:10">
      <c r="I490" s="46"/>
      <c r="J490" s="46"/>
    </row>
    <row r="491" spans="9:10">
      <c r="I491" s="46"/>
      <c r="J491" s="46"/>
    </row>
    <row r="492" spans="9:10">
      <c r="I492" s="46"/>
      <c r="J492" s="46"/>
    </row>
    <row r="493" spans="9:10">
      <c r="I493" s="46"/>
      <c r="J493" s="46"/>
    </row>
    <row r="494" spans="9:10">
      <c r="I494" s="46"/>
      <c r="J494" s="46"/>
    </row>
    <row r="495" spans="9:10">
      <c r="I495" s="46"/>
      <c r="J495" s="46"/>
    </row>
    <row r="496" spans="9:10">
      <c r="I496" s="46"/>
      <c r="J496" s="46"/>
    </row>
    <row r="497" spans="9:10">
      <c r="I497" s="46"/>
      <c r="J497" s="46"/>
    </row>
    <row r="498" spans="9:10">
      <c r="I498" s="46"/>
      <c r="J498" s="46"/>
    </row>
    <row r="499" spans="9:10">
      <c r="I499" s="46"/>
      <c r="J499" s="46"/>
    </row>
    <row r="500" spans="9:10">
      <c r="I500" s="46"/>
      <c r="J500" s="46"/>
    </row>
    <row r="501" spans="9:10">
      <c r="I501" s="46"/>
      <c r="J501" s="46"/>
    </row>
    <row r="502" spans="9:10">
      <c r="I502" s="46"/>
      <c r="J502" s="46"/>
    </row>
    <row r="503" spans="9:10">
      <c r="I503" s="46"/>
      <c r="J503" s="46"/>
    </row>
    <row r="504" spans="9:10">
      <c r="I504" s="46"/>
      <c r="J504" s="46"/>
    </row>
    <row r="505" spans="9:10">
      <c r="I505" s="46"/>
      <c r="J505" s="46"/>
    </row>
    <row r="506" spans="9:10">
      <c r="I506" s="46"/>
      <c r="J506" s="46"/>
    </row>
    <row r="507" spans="9:10">
      <c r="I507" s="46"/>
      <c r="J507" s="46"/>
    </row>
    <row r="508" spans="9:10">
      <c r="I508" s="46"/>
      <c r="J508" s="46"/>
    </row>
    <row r="509" spans="9:10">
      <c r="I509" s="46"/>
      <c r="J509" s="46"/>
    </row>
    <row r="510" spans="9:10">
      <c r="I510" s="46"/>
      <c r="J510" s="46"/>
    </row>
    <row r="511" spans="9:10">
      <c r="I511" s="46"/>
      <c r="J511" s="46"/>
    </row>
    <row r="512" spans="9:10">
      <c r="I512" s="46"/>
      <c r="J512" s="46"/>
    </row>
    <row r="513" spans="9:10">
      <c r="I513" s="46"/>
      <c r="J513" s="46"/>
    </row>
    <row r="514" spans="9:10">
      <c r="I514" s="46"/>
      <c r="J514" s="46"/>
    </row>
    <row r="515" spans="9:10">
      <c r="I515" s="46"/>
      <c r="J515" s="46"/>
    </row>
    <row r="516" spans="9:10">
      <c r="I516" s="46"/>
      <c r="J516" s="46"/>
    </row>
    <row r="517" spans="9:10">
      <c r="I517" s="46"/>
      <c r="J517" s="46"/>
    </row>
    <row r="518" spans="9:10">
      <c r="I518" s="46"/>
      <c r="J518" s="46"/>
    </row>
    <row r="519" spans="9:10">
      <c r="I519" s="46"/>
      <c r="J519" s="46"/>
    </row>
    <row r="520" spans="9:10">
      <c r="I520" s="46"/>
      <c r="J520" s="46"/>
    </row>
    <row r="521" spans="9:10">
      <c r="I521" s="46"/>
      <c r="J521" s="46"/>
    </row>
    <row r="522" spans="9:10">
      <c r="I522" s="46"/>
      <c r="J522" s="46"/>
    </row>
    <row r="523" spans="9:10">
      <c r="I523" s="46"/>
      <c r="J523" s="46"/>
    </row>
    <row r="524" spans="9:10">
      <c r="I524" s="46"/>
      <c r="J524" s="46"/>
    </row>
    <row r="525" spans="9:10">
      <c r="I525" s="46"/>
      <c r="J525" s="46"/>
    </row>
    <row r="526" spans="9:10">
      <c r="I526" s="46"/>
      <c r="J526" s="46"/>
    </row>
    <row r="527" spans="9:10">
      <c r="I527" s="46"/>
      <c r="J527" s="46"/>
    </row>
    <row r="528" spans="9:10">
      <c r="I528" s="46"/>
      <c r="J528" s="46"/>
    </row>
    <row r="529" spans="9:10">
      <c r="I529" s="46"/>
      <c r="J529" s="46"/>
    </row>
    <row r="530" spans="9:10">
      <c r="I530" s="46"/>
      <c r="J530" s="46"/>
    </row>
    <row r="531" spans="9:10">
      <c r="I531" s="46"/>
      <c r="J531" s="46"/>
    </row>
    <row r="532" spans="9:10">
      <c r="I532" s="46"/>
      <c r="J532" s="46"/>
    </row>
    <row r="533" spans="9:10">
      <c r="I533" s="46"/>
      <c r="J533" s="46"/>
    </row>
    <row r="534" spans="9:10">
      <c r="I534" s="46"/>
      <c r="J534" s="46"/>
    </row>
    <row r="535" spans="9:10">
      <c r="I535" s="46"/>
      <c r="J535" s="46"/>
    </row>
    <row r="536" spans="9:10">
      <c r="I536" s="46"/>
      <c r="J536" s="46"/>
    </row>
    <row r="537" spans="9:10">
      <c r="I537" s="46"/>
      <c r="J537" s="46"/>
    </row>
    <row r="538" spans="9:10">
      <c r="I538" s="46"/>
      <c r="J538" s="46"/>
    </row>
    <row r="539" spans="9:10">
      <c r="I539" s="46"/>
      <c r="J539" s="46"/>
    </row>
    <row r="540" spans="9:10">
      <c r="I540" s="46"/>
      <c r="J540" s="46"/>
    </row>
    <row r="541" spans="9:10">
      <c r="I541" s="46"/>
      <c r="J541" s="46"/>
    </row>
    <row r="542" spans="9:10">
      <c r="I542" s="46"/>
      <c r="J542" s="46"/>
    </row>
    <row r="543" spans="9:10">
      <c r="I543" s="46"/>
      <c r="J543" s="46"/>
    </row>
    <row r="544" spans="9:10">
      <c r="I544" s="46"/>
      <c r="J544" s="46"/>
    </row>
    <row r="545" spans="9:10">
      <c r="I545" s="46"/>
      <c r="J545" s="46"/>
    </row>
    <row r="546" spans="9:10">
      <c r="I546" s="46"/>
      <c r="J546" s="46"/>
    </row>
    <row r="547" spans="9:10">
      <c r="I547" s="46"/>
      <c r="J547" s="46"/>
    </row>
    <row r="548" spans="9:10">
      <c r="I548" s="46"/>
      <c r="J548" s="46"/>
    </row>
    <row r="549" spans="9:10">
      <c r="I549" s="46"/>
      <c r="J549" s="46"/>
    </row>
    <row r="550" spans="9:10">
      <c r="I550" s="46"/>
      <c r="J550" s="46"/>
    </row>
    <row r="551" spans="9:10">
      <c r="I551" s="46"/>
      <c r="J551" s="46"/>
    </row>
    <row r="552" spans="9:10">
      <c r="I552" s="46"/>
      <c r="J552" s="46"/>
    </row>
    <row r="553" spans="9:10">
      <c r="I553" s="46"/>
      <c r="J553" s="46"/>
    </row>
    <row r="554" spans="9:10">
      <c r="I554" s="46"/>
      <c r="J554" s="46"/>
    </row>
    <row r="555" spans="9:10">
      <c r="I555" s="46"/>
      <c r="J555" s="46"/>
    </row>
    <row r="556" spans="9:10">
      <c r="I556" s="46"/>
      <c r="J556" s="46"/>
    </row>
    <row r="557" spans="9:10">
      <c r="I557" s="46"/>
      <c r="J557" s="46"/>
    </row>
    <row r="558" spans="9:10">
      <c r="I558" s="46"/>
      <c r="J558" s="46"/>
    </row>
    <row r="559" spans="9:10">
      <c r="I559" s="46"/>
      <c r="J559" s="46"/>
    </row>
    <row r="560" spans="9:10">
      <c r="I560" s="46"/>
      <c r="J560" s="46"/>
    </row>
    <row r="561" spans="9:10">
      <c r="I561" s="46"/>
      <c r="J561" s="46"/>
    </row>
    <row r="562" spans="9:10">
      <c r="I562" s="46"/>
      <c r="J562" s="46"/>
    </row>
    <row r="563" spans="9:10">
      <c r="I563" s="46"/>
      <c r="J563" s="46"/>
    </row>
    <row r="564" spans="9:10">
      <c r="I564" s="46"/>
      <c r="J564" s="46"/>
    </row>
    <row r="565" spans="9:10">
      <c r="I565" s="46"/>
      <c r="J565" s="46"/>
    </row>
    <row r="566" spans="9:10">
      <c r="I566" s="46"/>
      <c r="J566" s="46"/>
    </row>
    <row r="567" spans="9:10">
      <c r="I567" s="46"/>
      <c r="J567" s="46"/>
    </row>
    <row r="568" spans="9:10">
      <c r="I568" s="46"/>
      <c r="J568" s="46"/>
    </row>
    <row r="569" spans="9:10">
      <c r="I569" s="46"/>
      <c r="J569" s="46"/>
    </row>
    <row r="570" spans="9:10">
      <c r="I570" s="46"/>
      <c r="J570" s="46"/>
    </row>
    <row r="571" spans="9:10">
      <c r="I571" s="46"/>
      <c r="J571" s="46"/>
    </row>
    <row r="572" spans="9:10">
      <c r="I572" s="46"/>
      <c r="J572" s="46"/>
    </row>
    <row r="573" spans="9:10">
      <c r="I573" s="46"/>
      <c r="J573" s="46"/>
    </row>
    <row r="574" spans="9:10">
      <c r="I574" s="46"/>
      <c r="J574" s="46"/>
    </row>
    <row r="575" spans="9:10">
      <c r="I575" s="46"/>
      <c r="J575" s="46"/>
    </row>
    <row r="576" spans="9:10">
      <c r="I576" s="46"/>
      <c r="J576" s="46"/>
    </row>
    <row r="577" spans="9:10">
      <c r="I577" s="46"/>
      <c r="J577" s="46"/>
    </row>
    <row r="578" spans="9:10">
      <c r="I578" s="46"/>
      <c r="J578" s="46"/>
    </row>
    <row r="579" spans="9:10">
      <c r="I579" s="46"/>
      <c r="J579" s="46"/>
    </row>
    <row r="580" spans="9:10">
      <c r="I580" s="46"/>
      <c r="J580" s="46"/>
    </row>
    <row r="581" spans="9:10">
      <c r="I581" s="46"/>
      <c r="J581" s="46"/>
    </row>
    <row r="582" spans="9:10">
      <c r="I582" s="46"/>
      <c r="J582" s="46"/>
    </row>
    <row r="583" spans="9:10">
      <c r="I583" s="46"/>
      <c r="J583" s="46"/>
    </row>
    <row r="584" spans="9:10">
      <c r="I584" s="46"/>
      <c r="J584" s="46"/>
    </row>
    <row r="585" spans="9:10">
      <c r="I585" s="46"/>
      <c r="J585" s="46"/>
    </row>
    <row r="586" spans="9:10">
      <c r="I586" s="46"/>
      <c r="J586" s="46"/>
    </row>
    <row r="587" spans="9:10">
      <c r="I587" s="46"/>
      <c r="J587" s="46"/>
    </row>
    <row r="588" spans="9:10">
      <c r="I588" s="46"/>
      <c r="J588" s="46"/>
    </row>
    <row r="589" spans="9:10">
      <c r="I589" s="46"/>
      <c r="J589" s="46"/>
    </row>
    <row r="590" spans="9:10">
      <c r="I590" s="46"/>
      <c r="J590" s="46"/>
    </row>
    <row r="591" spans="9:10">
      <c r="I591" s="46"/>
      <c r="J591" s="46"/>
    </row>
    <row r="592" spans="9:10">
      <c r="I592" s="46"/>
      <c r="J592" s="46"/>
    </row>
    <row r="593" spans="9:10">
      <c r="I593" s="46"/>
      <c r="J593" s="46"/>
    </row>
    <row r="594" spans="9:10">
      <c r="I594" s="46"/>
      <c r="J594" s="46"/>
    </row>
    <row r="595" spans="9:10">
      <c r="I595" s="46"/>
      <c r="J595" s="46"/>
    </row>
    <row r="596" spans="9:10">
      <c r="I596" s="46"/>
      <c r="J596" s="46"/>
    </row>
    <row r="597" spans="9:10">
      <c r="I597" s="46"/>
      <c r="J597" s="46"/>
    </row>
    <row r="598" spans="9:10">
      <c r="I598" s="46"/>
      <c r="J598" s="46"/>
    </row>
    <row r="599" spans="9:10">
      <c r="I599" s="46"/>
      <c r="J599" s="46"/>
    </row>
    <row r="600" spans="9:10">
      <c r="I600" s="46"/>
      <c r="J600" s="46"/>
    </row>
    <row r="601" spans="9:10">
      <c r="I601" s="46"/>
      <c r="J601" s="46"/>
    </row>
    <row r="602" spans="9:10">
      <c r="I602" s="46"/>
      <c r="J602" s="46"/>
    </row>
    <row r="603" spans="9:10">
      <c r="I603" s="46"/>
      <c r="J603" s="46"/>
    </row>
    <row r="604" spans="9:10">
      <c r="I604" s="46"/>
      <c r="J604" s="46"/>
    </row>
    <row r="605" spans="9:10">
      <c r="I605" s="46"/>
      <c r="J605" s="46"/>
    </row>
    <row r="606" spans="9:10">
      <c r="I606" s="46"/>
      <c r="J606" s="46"/>
    </row>
    <row r="607" spans="9:10">
      <c r="I607" s="46"/>
      <c r="J607" s="46"/>
    </row>
    <row r="608" spans="9:10">
      <c r="I608" s="46"/>
      <c r="J608" s="46"/>
    </row>
    <row r="609" spans="9:10">
      <c r="I609" s="46"/>
      <c r="J609" s="46"/>
    </row>
    <row r="610" spans="9:10">
      <c r="I610" s="46"/>
      <c r="J610" s="46"/>
    </row>
    <row r="611" spans="9:10">
      <c r="I611" s="46"/>
      <c r="J611" s="46"/>
    </row>
    <row r="612" spans="9:10">
      <c r="I612" s="46"/>
      <c r="J612" s="46"/>
    </row>
    <row r="613" spans="9:10">
      <c r="I613" s="46"/>
      <c r="J613" s="46"/>
    </row>
    <row r="614" spans="9:10">
      <c r="I614" s="46"/>
      <c r="J614" s="46"/>
    </row>
    <row r="615" spans="9:10">
      <c r="I615" s="46"/>
      <c r="J615" s="46"/>
    </row>
    <row r="616" spans="9:10">
      <c r="I616" s="46"/>
      <c r="J616" s="46"/>
    </row>
    <row r="617" spans="9:10">
      <c r="I617" s="46"/>
      <c r="J617" s="46"/>
    </row>
    <row r="618" spans="9:10">
      <c r="I618" s="46"/>
      <c r="J618" s="46"/>
    </row>
    <row r="619" spans="9:10">
      <c r="I619" s="46"/>
      <c r="J619" s="46"/>
    </row>
    <row r="620" spans="9:10">
      <c r="I620" s="46"/>
      <c r="J620" s="46"/>
    </row>
    <row r="621" spans="9:10">
      <c r="I621" s="46"/>
      <c r="J621" s="46"/>
    </row>
    <row r="622" spans="9:10">
      <c r="I622" s="46"/>
      <c r="J622" s="46"/>
    </row>
    <row r="623" spans="9:10">
      <c r="I623" s="46"/>
      <c r="J623" s="46"/>
    </row>
    <row r="624" spans="9:10">
      <c r="I624" s="46"/>
      <c r="J624" s="46"/>
    </row>
    <row r="625" spans="9:10">
      <c r="I625" s="46"/>
      <c r="J625" s="46"/>
    </row>
    <row r="626" spans="9:10">
      <c r="I626" s="46"/>
      <c r="J626" s="46"/>
    </row>
    <row r="627" spans="9:10">
      <c r="I627" s="46"/>
      <c r="J627" s="46"/>
    </row>
    <row r="628" spans="9:10">
      <c r="I628" s="46"/>
      <c r="J628" s="46"/>
    </row>
    <row r="629" spans="9:10">
      <c r="I629" s="46"/>
      <c r="J629" s="46"/>
    </row>
    <row r="630" spans="9:10">
      <c r="I630" s="46"/>
      <c r="J630" s="46"/>
    </row>
    <row r="631" spans="9:10">
      <c r="I631" s="46"/>
      <c r="J631" s="46"/>
    </row>
    <row r="632" spans="9:10">
      <c r="I632" s="46"/>
      <c r="J632" s="46"/>
    </row>
    <row r="633" spans="9:10">
      <c r="I633" s="46"/>
      <c r="J633" s="46"/>
    </row>
    <row r="634" spans="9:10">
      <c r="I634" s="46"/>
      <c r="J634" s="46"/>
    </row>
    <row r="635" spans="9:10">
      <c r="I635" s="46"/>
      <c r="J635" s="46"/>
    </row>
    <row r="636" spans="9:10">
      <c r="I636" s="46"/>
      <c r="J636" s="46"/>
    </row>
    <row r="637" spans="9:10">
      <c r="I637" s="46"/>
      <c r="J637" s="46"/>
    </row>
    <row r="638" spans="9:10">
      <c r="I638" s="46"/>
      <c r="J638" s="46"/>
    </row>
    <row r="639" spans="9:10">
      <c r="I639" s="46"/>
      <c r="J639" s="46"/>
    </row>
    <row r="640" spans="9:10">
      <c r="I640" s="46"/>
      <c r="J640" s="46"/>
    </row>
    <row r="641" spans="9:10">
      <c r="I641" s="46"/>
      <c r="J641" s="46"/>
    </row>
    <row r="642" spans="9:10">
      <c r="I642" s="46"/>
      <c r="J642" s="46"/>
    </row>
    <row r="643" spans="9:10">
      <c r="I643" s="46"/>
      <c r="J643" s="46"/>
    </row>
    <row r="644" spans="9:10">
      <c r="I644" s="46"/>
      <c r="J644" s="46"/>
    </row>
    <row r="645" spans="9:10">
      <c r="I645" s="46"/>
      <c r="J645" s="46"/>
    </row>
    <row r="646" spans="9:10">
      <c r="I646" s="46"/>
      <c r="J646" s="46"/>
    </row>
    <row r="647" spans="9:10">
      <c r="I647" s="46"/>
      <c r="J647" s="46"/>
    </row>
    <row r="648" spans="9:10">
      <c r="I648" s="46"/>
      <c r="J648" s="46"/>
    </row>
    <row r="649" spans="9:10">
      <c r="I649" s="46"/>
      <c r="J649" s="46"/>
    </row>
    <row r="650" spans="9:10">
      <c r="I650" s="46"/>
      <c r="J650" s="46"/>
    </row>
    <row r="651" spans="9:10">
      <c r="I651" s="46"/>
      <c r="J651" s="46"/>
    </row>
    <row r="652" spans="9:10">
      <c r="I652" s="46"/>
      <c r="J652" s="46"/>
    </row>
    <row r="653" spans="9:10">
      <c r="I653" s="46"/>
      <c r="J653" s="46"/>
    </row>
    <row r="654" spans="9:10">
      <c r="I654" s="46"/>
      <c r="J654" s="46"/>
    </row>
    <row r="655" spans="9:10">
      <c r="I655" s="46"/>
      <c r="J655" s="46"/>
    </row>
    <row r="656" spans="9:10">
      <c r="I656" s="46"/>
      <c r="J656" s="46"/>
    </row>
    <row r="657" spans="9:10">
      <c r="I657" s="46"/>
      <c r="J657" s="46"/>
    </row>
    <row r="658" spans="9:10">
      <c r="I658" s="46"/>
      <c r="J658" s="46"/>
    </row>
    <row r="659" spans="9:10">
      <c r="I659" s="46"/>
      <c r="J659" s="46"/>
    </row>
    <row r="660" spans="9:10">
      <c r="I660" s="46"/>
      <c r="J660" s="46"/>
    </row>
    <row r="661" spans="9:10">
      <c r="I661" s="46"/>
      <c r="J661" s="46"/>
    </row>
    <row r="662" spans="9:10">
      <c r="I662" s="46"/>
      <c r="J662" s="46"/>
    </row>
    <row r="663" spans="9:10">
      <c r="I663" s="46"/>
      <c r="J663" s="46"/>
    </row>
    <row r="664" spans="9:10">
      <c r="I664" s="46"/>
      <c r="J664" s="46"/>
    </row>
    <row r="665" spans="9:10">
      <c r="I665" s="46"/>
      <c r="J665" s="46"/>
    </row>
    <row r="666" spans="9:10">
      <c r="I666" s="46"/>
      <c r="J666" s="46"/>
    </row>
    <row r="667" spans="9:10">
      <c r="I667" s="46"/>
      <c r="J667" s="46"/>
    </row>
    <row r="668" spans="9:10">
      <c r="I668" s="46"/>
      <c r="J668" s="46"/>
    </row>
    <row r="669" spans="9:10">
      <c r="I669" s="46"/>
      <c r="J669" s="46"/>
    </row>
    <row r="670" spans="9:10">
      <c r="I670" s="46"/>
      <c r="J670" s="46"/>
    </row>
    <row r="671" spans="9:10">
      <c r="I671" s="46"/>
      <c r="J671" s="46"/>
    </row>
    <row r="672" spans="9:10">
      <c r="I672" s="46"/>
      <c r="J672" s="46"/>
    </row>
    <row r="673" spans="9:10">
      <c r="I673" s="46"/>
      <c r="J673" s="46"/>
    </row>
    <row r="674" spans="9:10">
      <c r="I674" s="46"/>
      <c r="J674" s="46"/>
    </row>
    <row r="675" spans="9:10">
      <c r="I675" s="46"/>
      <c r="J675" s="46"/>
    </row>
    <row r="676" spans="9:10">
      <c r="I676" s="46"/>
      <c r="J676" s="46"/>
    </row>
    <row r="677" spans="9:10">
      <c r="I677" s="46"/>
      <c r="J677" s="46"/>
    </row>
    <row r="678" spans="9:10">
      <c r="I678" s="46"/>
      <c r="J678" s="46"/>
    </row>
    <row r="679" spans="9:10">
      <c r="I679" s="46"/>
      <c r="J679" s="46"/>
    </row>
    <row r="680" spans="9:10">
      <c r="I680" s="46"/>
      <c r="J680" s="46"/>
    </row>
    <row r="681" spans="9:10">
      <c r="I681" s="46"/>
      <c r="J681" s="46"/>
    </row>
    <row r="682" spans="9:10">
      <c r="I682" s="46"/>
      <c r="J682" s="46"/>
    </row>
    <row r="683" spans="9:10">
      <c r="I683" s="46"/>
      <c r="J683" s="46"/>
    </row>
    <row r="684" spans="9:10">
      <c r="I684" s="46"/>
      <c r="J684" s="46"/>
    </row>
    <row r="685" spans="9:10">
      <c r="I685" s="46"/>
      <c r="J685" s="46"/>
    </row>
    <row r="686" spans="9:10">
      <c r="I686" s="46"/>
      <c r="J686" s="46"/>
    </row>
    <row r="687" spans="9:10">
      <c r="I687" s="46"/>
      <c r="J687" s="46"/>
    </row>
    <row r="688" spans="9:10">
      <c r="I688" s="46"/>
      <c r="J688" s="46"/>
    </row>
    <row r="689" spans="9:10">
      <c r="I689" s="46"/>
      <c r="J689" s="46"/>
    </row>
    <row r="690" spans="9:10">
      <c r="I690" s="46"/>
      <c r="J690" s="46"/>
    </row>
    <row r="691" spans="9:10">
      <c r="I691" s="46"/>
      <c r="J691" s="46"/>
    </row>
    <row r="692" spans="9:10">
      <c r="I692" s="46"/>
      <c r="J692" s="46"/>
    </row>
    <row r="693" spans="9:10">
      <c r="I693" s="46"/>
      <c r="J693" s="46"/>
    </row>
    <row r="694" spans="9:10">
      <c r="I694" s="46"/>
      <c r="J694" s="46"/>
    </row>
    <row r="695" spans="9:10">
      <c r="I695" s="46"/>
      <c r="J695" s="46"/>
    </row>
    <row r="696" spans="9:10">
      <c r="I696" s="46"/>
      <c r="J696" s="46"/>
    </row>
    <row r="697" spans="9:10">
      <c r="I697" s="46"/>
      <c r="J697" s="46"/>
    </row>
    <row r="698" spans="9:10">
      <c r="I698" s="46"/>
      <c r="J698" s="46"/>
    </row>
    <row r="699" spans="9:10">
      <c r="I699" s="46"/>
      <c r="J699" s="46"/>
    </row>
    <row r="700" spans="9:10">
      <c r="I700" s="46"/>
      <c r="J700" s="46"/>
    </row>
    <row r="701" spans="9:10">
      <c r="I701" s="46"/>
      <c r="J701" s="46"/>
    </row>
    <row r="702" spans="9:10">
      <c r="I702" s="46"/>
      <c r="J702" s="46"/>
    </row>
    <row r="703" spans="9:10">
      <c r="I703" s="46"/>
      <c r="J703" s="46"/>
    </row>
    <row r="704" spans="9:10">
      <c r="I704" s="46"/>
      <c r="J704" s="46"/>
    </row>
    <row r="705" spans="9:10">
      <c r="I705" s="46"/>
      <c r="J705" s="46"/>
    </row>
    <row r="706" spans="9:10">
      <c r="I706" s="46"/>
      <c r="J706" s="46"/>
    </row>
    <row r="707" spans="9:10">
      <c r="I707" s="46"/>
      <c r="J707" s="46"/>
    </row>
    <row r="708" spans="9:10">
      <c r="I708" s="46"/>
      <c r="J708" s="46"/>
    </row>
    <row r="709" spans="9:10">
      <c r="I709" s="46"/>
      <c r="J709" s="46"/>
    </row>
    <row r="710" spans="9:10">
      <c r="I710" s="46"/>
      <c r="J710" s="46"/>
    </row>
    <row r="711" spans="9:10">
      <c r="I711" s="46"/>
      <c r="J711" s="46"/>
    </row>
    <row r="712" spans="9:10">
      <c r="I712" s="46"/>
      <c r="J712" s="46"/>
    </row>
    <row r="713" spans="9:10">
      <c r="I713" s="46"/>
      <c r="J713" s="46"/>
    </row>
    <row r="714" spans="9:10">
      <c r="I714" s="46"/>
      <c r="J714" s="46"/>
    </row>
    <row r="715" spans="9:10">
      <c r="I715" s="46"/>
      <c r="J715" s="46"/>
    </row>
    <row r="716" spans="9:10">
      <c r="I716" s="46"/>
      <c r="J716" s="46"/>
    </row>
    <row r="717" spans="9:10">
      <c r="I717" s="46"/>
      <c r="J717" s="46"/>
    </row>
    <row r="718" spans="9:10">
      <c r="I718" s="46"/>
      <c r="J718" s="46"/>
    </row>
    <row r="719" spans="9:10">
      <c r="I719" s="46"/>
      <c r="J719" s="46"/>
    </row>
    <row r="720" spans="9:10">
      <c r="I720" s="46"/>
      <c r="J720" s="46"/>
    </row>
    <row r="721" spans="9:10">
      <c r="I721" s="46"/>
      <c r="J721" s="46"/>
    </row>
    <row r="722" spans="9:10">
      <c r="I722" s="46"/>
      <c r="J722" s="46"/>
    </row>
    <row r="723" spans="9:10">
      <c r="I723" s="46"/>
      <c r="J723" s="46"/>
    </row>
    <row r="724" spans="9:10">
      <c r="I724" s="46"/>
      <c r="J724" s="46"/>
    </row>
    <row r="725" spans="9:10">
      <c r="I725" s="46"/>
      <c r="J725" s="46"/>
    </row>
    <row r="726" spans="9:10">
      <c r="I726" s="46"/>
      <c r="J726" s="46"/>
    </row>
    <row r="727" spans="9:10">
      <c r="I727" s="46"/>
      <c r="J727" s="46"/>
    </row>
    <row r="728" spans="9:10">
      <c r="I728" s="46"/>
      <c r="J728" s="46"/>
    </row>
    <row r="729" spans="9:10">
      <c r="I729" s="46"/>
      <c r="J729" s="46"/>
    </row>
    <row r="730" spans="9:10">
      <c r="I730" s="46"/>
      <c r="J730" s="46"/>
    </row>
    <row r="731" spans="9:10">
      <c r="I731" s="46"/>
      <c r="J731" s="46"/>
    </row>
    <row r="732" spans="9:10">
      <c r="I732" s="46"/>
      <c r="J732" s="46"/>
    </row>
    <row r="733" spans="9:10">
      <c r="I733" s="46"/>
      <c r="J733" s="46"/>
    </row>
    <row r="734" spans="9:10">
      <c r="I734" s="46"/>
      <c r="J734" s="46"/>
    </row>
    <row r="735" spans="9:10">
      <c r="I735" s="46"/>
      <c r="J735" s="46"/>
    </row>
    <row r="736" spans="9:10">
      <c r="I736" s="46"/>
      <c r="J736" s="46"/>
    </row>
    <row r="737" spans="9:10">
      <c r="I737" s="46"/>
      <c r="J737" s="46"/>
    </row>
    <row r="738" spans="9:10">
      <c r="I738" s="46"/>
      <c r="J738" s="46"/>
    </row>
    <row r="739" spans="9:10">
      <c r="I739" s="46"/>
      <c r="J739" s="46"/>
    </row>
    <row r="740" spans="9:10">
      <c r="I740" s="46"/>
      <c r="J740" s="46"/>
    </row>
    <row r="741" spans="9:10">
      <c r="I741" s="46"/>
      <c r="J741" s="46"/>
    </row>
    <row r="742" spans="9:10">
      <c r="I742" s="46"/>
      <c r="J742" s="46"/>
    </row>
    <row r="743" spans="9:10">
      <c r="I743" s="46"/>
      <c r="J743" s="46"/>
    </row>
    <row r="744" spans="9:10">
      <c r="I744" s="46"/>
      <c r="J744" s="46"/>
    </row>
    <row r="745" spans="9:10">
      <c r="I745" s="46"/>
      <c r="J745" s="46"/>
    </row>
    <row r="746" spans="9:10">
      <c r="I746" s="46"/>
      <c r="J746" s="46"/>
    </row>
    <row r="747" spans="9:10">
      <c r="I747" s="46"/>
      <c r="J747" s="46"/>
    </row>
    <row r="748" spans="9:10">
      <c r="I748" s="46"/>
      <c r="J748" s="46"/>
    </row>
    <row r="749" spans="9:10">
      <c r="I749" s="46"/>
      <c r="J749" s="46"/>
    </row>
    <row r="750" spans="9:10">
      <c r="I750" s="46"/>
      <c r="J750" s="46"/>
    </row>
    <row r="751" spans="9:10">
      <c r="I751" s="46"/>
      <c r="J751" s="46"/>
    </row>
    <row r="752" spans="9:10">
      <c r="I752" s="46"/>
      <c r="J752" s="46"/>
    </row>
    <row r="753" spans="9:10">
      <c r="I753" s="46"/>
      <c r="J753" s="46"/>
    </row>
    <row r="754" spans="9:10">
      <c r="I754" s="46"/>
      <c r="J754" s="46"/>
    </row>
    <row r="755" spans="9:10">
      <c r="I755" s="46"/>
      <c r="J755" s="46"/>
    </row>
    <row r="756" spans="9:10">
      <c r="I756" s="46"/>
      <c r="J756" s="46"/>
    </row>
    <row r="757" spans="9:10">
      <c r="I757" s="46"/>
      <c r="J757" s="46"/>
    </row>
    <row r="758" spans="9:10">
      <c r="I758" s="46"/>
      <c r="J758" s="46"/>
    </row>
    <row r="759" spans="9:10">
      <c r="I759" s="46"/>
      <c r="J759" s="46"/>
    </row>
    <row r="760" spans="9:10">
      <c r="I760" s="46"/>
      <c r="J760" s="46"/>
    </row>
    <row r="761" spans="9:10">
      <c r="I761" s="46"/>
      <c r="J761" s="46"/>
    </row>
    <row r="762" spans="9:10">
      <c r="I762" s="46"/>
      <c r="J762" s="46"/>
    </row>
    <row r="763" spans="9:10">
      <c r="I763" s="46"/>
      <c r="J763" s="46"/>
    </row>
    <row r="764" spans="9:10">
      <c r="I764" s="46"/>
      <c r="J764" s="46"/>
    </row>
    <row r="765" spans="9:10">
      <c r="I765" s="46"/>
      <c r="J765" s="46"/>
    </row>
    <row r="766" spans="9:10">
      <c r="I766" s="46"/>
      <c r="J766" s="46"/>
    </row>
    <row r="767" spans="9:10">
      <c r="I767" s="46"/>
      <c r="J767" s="46"/>
    </row>
    <row r="768" spans="9:10">
      <c r="I768" s="46"/>
      <c r="J768" s="46"/>
    </row>
    <row r="769" spans="9:10">
      <c r="I769" s="46"/>
      <c r="J769" s="46"/>
    </row>
    <row r="770" spans="9:10">
      <c r="I770" s="46"/>
      <c r="J770" s="46"/>
    </row>
    <row r="771" spans="9:10">
      <c r="I771" s="46"/>
      <c r="J771" s="46"/>
    </row>
    <row r="772" spans="9:10">
      <c r="I772" s="46"/>
      <c r="J772" s="46"/>
    </row>
    <row r="773" spans="9:10">
      <c r="I773" s="46"/>
      <c r="J773" s="46"/>
    </row>
    <row r="774" spans="9:10">
      <c r="I774" s="46"/>
      <c r="J774" s="46"/>
    </row>
    <row r="775" spans="9:10">
      <c r="I775" s="46"/>
      <c r="J775" s="46"/>
    </row>
    <row r="776" spans="9:10">
      <c r="I776" s="46"/>
      <c r="J776" s="46"/>
    </row>
    <row r="777" spans="9:10">
      <c r="I777" s="46"/>
      <c r="J777" s="46"/>
    </row>
    <row r="778" spans="9:10">
      <c r="I778" s="46"/>
      <c r="J778" s="46"/>
    </row>
    <row r="779" spans="9:10">
      <c r="I779" s="46"/>
      <c r="J779" s="46"/>
    </row>
    <row r="780" spans="9:10">
      <c r="I780" s="46"/>
      <c r="J780" s="46"/>
    </row>
    <row r="781" spans="9:10">
      <c r="I781" s="46"/>
      <c r="J781" s="46"/>
    </row>
    <row r="782" spans="9:10">
      <c r="I782" s="46"/>
      <c r="J782" s="46"/>
    </row>
    <row r="783" spans="9:10">
      <c r="I783" s="46"/>
      <c r="J783" s="46"/>
    </row>
    <row r="784" spans="9:10">
      <c r="I784" s="46"/>
      <c r="J784" s="46"/>
    </row>
    <row r="785" spans="9:10">
      <c r="I785" s="46"/>
      <c r="J785" s="46"/>
    </row>
    <row r="786" spans="9:10">
      <c r="I786" s="46"/>
      <c r="J786" s="46"/>
    </row>
    <row r="787" spans="9:10">
      <c r="I787" s="46"/>
      <c r="J787" s="46"/>
    </row>
    <row r="788" spans="9:10">
      <c r="I788" s="46"/>
      <c r="J788" s="46"/>
    </row>
    <row r="789" spans="9:10">
      <c r="I789" s="46"/>
      <c r="J789" s="46"/>
    </row>
    <row r="790" spans="9:10">
      <c r="I790" s="46"/>
      <c r="J790" s="46"/>
    </row>
    <row r="791" spans="9:10">
      <c r="I791" s="46"/>
      <c r="J791" s="46"/>
    </row>
    <row r="792" spans="9:10">
      <c r="I792" s="46"/>
      <c r="J792" s="46"/>
    </row>
    <row r="793" spans="9:10">
      <c r="I793" s="46"/>
      <c r="J793" s="46"/>
    </row>
    <row r="794" spans="9:10">
      <c r="I794" s="46"/>
      <c r="J794" s="46"/>
    </row>
    <row r="795" spans="9:10">
      <c r="I795" s="46"/>
      <c r="J795" s="46"/>
    </row>
    <row r="796" spans="9:10">
      <c r="I796" s="46"/>
      <c r="J796" s="46"/>
    </row>
    <row r="797" spans="9:10">
      <c r="I797" s="46"/>
      <c r="J797" s="46"/>
    </row>
    <row r="798" spans="9:10">
      <c r="I798" s="46"/>
      <c r="J798" s="46"/>
    </row>
    <row r="799" spans="9:10">
      <c r="I799" s="46"/>
      <c r="J799" s="46"/>
    </row>
    <row r="800" spans="9:10">
      <c r="I800" s="46"/>
      <c r="J800" s="46"/>
    </row>
    <row r="801" spans="9:10">
      <c r="I801" s="46"/>
      <c r="J801" s="46"/>
    </row>
    <row r="802" spans="9:10">
      <c r="I802" s="46"/>
      <c r="J802" s="46"/>
    </row>
    <row r="803" spans="9:10">
      <c r="I803" s="46"/>
      <c r="J803" s="46"/>
    </row>
    <row r="804" spans="9:10">
      <c r="I804" s="46"/>
      <c r="J804" s="46"/>
    </row>
    <row r="805" spans="9:10">
      <c r="I805" s="46"/>
      <c r="J805" s="46"/>
    </row>
    <row r="806" spans="9:10">
      <c r="I806" s="46"/>
      <c r="J806" s="46"/>
    </row>
    <row r="807" spans="9:10">
      <c r="I807" s="46"/>
      <c r="J807" s="46"/>
    </row>
    <row r="808" spans="9:10">
      <c r="I808" s="46"/>
      <c r="J808" s="46"/>
    </row>
    <row r="809" spans="9:10">
      <c r="I809" s="46"/>
      <c r="J809" s="46"/>
    </row>
    <row r="810" spans="9:10">
      <c r="I810" s="46"/>
      <c r="J810" s="46"/>
    </row>
    <row r="811" spans="9:10">
      <c r="I811" s="46"/>
      <c r="J811" s="46"/>
    </row>
    <row r="812" spans="9:10">
      <c r="I812" s="46"/>
      <c r="J812" s="46"/>
    </row>
    <row r="813" spans="9:10">
      <c r="I813" s="46"/>
      <c r="J813" s="46"/>
    </row>
    <row r="814" spans="9:10">
      <c r="I814" s="46"/>
      <c r="J814" s="46"/>
    </row>
    <row r="815" spans="9:10">
      <c r="I815" s="46"/>
      <c r="J815" s="46"/>
    </row>
    <row r="816" spans="9:10">
      <c r="I816" s="46"/>
      <c r="J816" s="46"/>
    </row>
    <row r="817" spans="9:10">
      <c r="I817" s="46"/>
      <c r="J817" s="46"/>
    </row>
    <row r="818" spans="9:10">
      <c r="I818" s="46"/>
      <c r="J818" s="46"/>
    </row>
    <row r="819" spans="9:10">
      <c r="I819" s="46"/>
      <c r="J819" s="46"/>
    </row>
    <row r="820" spans="9:10">
      <c r="I820" s="46"/>
      <c r="J820" s="46"/>
    </row>
    <row r="821" spans="9:10">
      <c r="I821" s="46"/>
      <c r="J821" s="46"/>
    </row>
    <row r="822" spans="9:10">
      <c r="I822" s="46"/>
      <c r="J822" s="46"/>
    </row>
    <row r="823" spans="9:10">
      <c r="I823" s="46"/>
      <c r="J823" s="46"/>
    </row>
    <row r="824" spans="9:10">
      <c r="I824" s="46"/>
      <c r="J824" s="46"/>
    </row>
    <row r="825" spans="9:10">
      <c r="I825" s="46"/>
      <c r="J825" s="46"/>
    </row>
    <row r="826" spans="9:10">
      <c r="I826" s="46"/>
      <c r="J826" s="46"/>
    </row>
    <row r="827" spans="9:10">
      <c r="I827" s="46"/>
      <c r="J827" s="46"/>
    </row>
    <row r="828" spans="9:10">
      <c r="I828" s="46"/>
      <c r="J828" s="46"/>
    </row>
    <row r="829" spans="9:10">
      <c r="I829" s="46"/>
      <c r="J829" s="46"/>
    </row>
    <row r="830" spans="9:10">
      <c r="I830" s="46"/>
      <c r="J830" s="46"/>
    </row>
    <row r="831" spans="9:10">
      <c r="I831" s="46"/>
      <c r="J831" s="46"/>
    </row>
    <row r="832" spans="9:10">
      <c r="I832" s="46"/>
      <c r="J832" s="46"/>
    </row>
    <row r="833" spans="9:10">
      <c r="I833" s="46"/>
      <c r="J833" s="46"/>
    </row>
    <row r="834" spans="9:10">
      <c r="I834" s="46"/>
      <c r="J834" s="46"/>
    </row>
    <row r="835" spans="9:10">
      <c r="I835" s="46"/>
      <c r="J835" s="46"/>
    </row>
    <row r="836" spans="9:10">
      <c r="I836" s="46"/>
      <c r="J836" s="46"/>
    </row>
    <row r="837" spans="9:10">
      <c r="I837" s="46"/>
      <c r="J837" s="46"/>
    </row>
    <row r="838" spans="9:10">
      <c r="I838" s="46"/>
      <c r="J838" s="46"/>
    </row>
    <row r="839" spans="9:10">
      <c r="I839" s="46"/>
      <c r="J839" s="46"/>
    </row>
    <row r="840" spans="9:10">
      <c r="I840" s="46"/>
      <c r="J840" s="46"/>
    </row>
    <row r="841" spans="9:10">
      <c r="I841" s="46"/>
      <c r="J841" s="46"/>
    </row>
    <row r="842" spans="9:10">
      <c r="I842" s="46"/>
      <c r="J842" s="46"/>
    </row>
    <row r="843" spans="9:10">
      <c r="I843" s="46"/>
      <c r="J843" s="46"/>
    </row>
    <row r="844" spans="9:10">
      <c r="I844" s="46"/>
      <c r="J844" s="46"/>
    </row>
    <row r="845" spans="9:10">
      <c r="I845" s="46"/>
      <c r="J845" s="46"/>
    </row>
    <row r="846" spans="9:10">
      <c r="I846" s="46"/>
      <c r="J846" s="46"/>
    </row>
    <row r="847" spans="9:10">
      <c r="I847" s="46"/>
      <c r="J847" s="46"/>
    </row>
    <row r="848" spans="9:10">
      <c r="I848" s="46"/>
      <c r="J848" s="46"/>
    </row>
    <row r="849" spans="9:10">
      <c r="I849" s="46"/>
      <c r="J849" s="46"/>
    </row>
    <row r="850" spans="9:10">
      <c r="I850" s="46"/>
      <c r="J850" s="46"/>
    </row>
    <row r="851" spans="9:10">
      <c r="I851" s="46"/>
      <c r="J851" s="46"/>
    </row>
    <row r="852" spans="9:10">
      <c r="I852" s="46"/>
      <c r="J852" s="46"/>
    </row>
    <row r="853" spans="9:10">
      <c r="I853" s="46"/>
      <c r="J853" s="46"/>
    </row>
    <row r="854" spans="9:10">
      <c r="I854" s="46"/>
      <c r="J854" s="46"/>
    </row>
    <row r="855" spans="9:10">
      <c r="I855" s="46"/>
      <c r="J855" s="46"/>
    </row>
    <row r="856" spans="9:10">
      <c r="I856" s="46"/>
      <c r="J856" s="46"/>
    </row>
    <row r="857" spans="9:10">
      <c r="I857" s="46"/>
      <c r="J857" s="46"/>
    </row>
    <row r="858" spans="9:10">
      <c r="I858" s="46"/>
      <c r="J858" s="46"/>
    </row>
    <row r="859" spans="9:10">
      <c r="I859" s="46"/>
      <c r="J859" s="46"/>
    </row>
    <row r="860" spans="9:10">
      <c r="I860" s="46"/>
      <c r="J860" s="46"/>
    </row>
    <row r="861" spans="9:10">
      <c r="I861" s="46"/>
      <c r="J861" s="46"/>
    </row>
    <row r="862" spans="9:10">
      <c r="I862" s="46"/>
      <c r="J862" s="46"/>
    </row>
    <row r="863" spans="9:10">
      <c r="I863" s="46"/>
      <c r="J863" s="46"/>
    </row>
    <row r="864" spans="9:10">
      <c r="I864" s="46"/>
      <c r="J864" s="46"/>
    </row>
    <row r="865" spans="9:10">
      <c r="I865" s="46"/>
      <c r="J865" s="46"/>
    </row>
    <row r="866" spans="9:10">
      <c r="I866" s="46"/>
      <c r="J866" s="46"/>
    </row>
    <row r="867" spans="9:10">
      <c r="I867" s="46"/>
      <c r="J867" s="46"/>
    </row>
    <row r="868" spans="9:10">
      <c r="I868" s="46"/>
      <c r="J868" s="46"/>
    </row>
    <row r="869" spans="9:10">
      <c r="I869" s="46"/>
      <c r="J869" s="46"/>
    </row>
    <row r="870" spans="9:10">
      <c r="I870" s="46"/>
      <c r="J870" s="46"/>
    </row>
    <row r="871" spans="9:10">
      <c r="I871" s="46"/>
      <c r="J871" s="46"/>
    </row>
    <row r="872" spans="9:10">
      <c r="I872" s="46"/>
      <c r="J872" s="46"/>
    </row>
    <row r="873" spans="9:10">
      <c r="I873" s="46"/>
      <c r="J873" s="46"/>
    </row>
    <row r="874" spans="9:10">
      <c r="I874" s="46"/>
      <c r="J874" s="46"/>
    </row>
    <row r="875" spans="9:10">
      <c r="I875" s="46"/>
      <c r="J875" s="46"/>
    </row>
    <row r="876" spans="9:10">
      <c r="I876" s="46"/>
      <c r="J876" s="46"/>
    </row>
    <row r="877" spans="9:10">
      <c r="I877" s="46"/>
      <c r="J877" s="46"/>
    </row>
    <row r="878" spans="9:10">
      <c r="I878" s="46"/>
      <c r="J878" s="46"/>
    </row>
    <row r="879" spans="9:10">
      <c r="I879" s="46"/>
      <c r="J879" s="46"/>
    </row>
    <row r="880" spans="9:10">
      <c r="I880" s="46"/>
      <c r="J880" s="46"/>
    </row>
    <row r="881" spans="9:10">
      <c r="I881" s="46"/>
      <c r="J881" s="46"/>
    </row>
    <row r="882" spans="9:10">
      <c r="I882" s="46"/>
      <c r="J882" s="46"/>
    </row>
    <row r="883" spans="9:10">
      <c r="I883" s="46"/>
      <c r="J883" s="46"/>
    </row>
    <row r="884" spans="9:10">
      <c r="I884" s="46"/>
      <c r="J884" s="46"/>
    </row>
    <row r="885" spans="9:10">
      <c r="I885" s="46"/>
      <c r="J885" s="46"/>
    </row>
    <row r="886" spans="9:10">
      <c r="I886" s="46"/>
      <c r="J886" s="46"/>
    </row>
    <row r="887" spans="9:10">
      <c r="I887" s="46"/>
      <c r="J887" s="46"/>
    </row>
    <row r="888" spans="9:10">
      <c r="I888" s="46"/>
      <c r="J888" s="46"/>
    </row>
    <row r="889" spans="9:10">
      <c r="I889" s="46"/>
      <c r="J889" s="46"/>
    </row>
    <row r="890" spans="9:10">
      <c r="I890" s="46"/>
      <c r="J890" s="46"/>
    </row>
    <row r="891" spans="9:10">
      <c r="I891" s="46"/>
      <c r="J891" s="46"/>
    </row>
    <row r="892" spans="9:10">
      <c r="I892" s="46"/>
      <c r="J892" s="46"/>
    </row>
    <row r="893" spans="9:10">
      <c r="I893" s="46"/>
      <c r="J893" s="46"/>
    </row>
    <row r="894" spans="9:10">
      <c r="I894" s="46"/>
      <c r="J894" s="46"/>
    </row>
    <row r="895" spans="9:10">
      <c r="I895" s="46"/>
      <c r="J895" s="46"/>
    </row>
    <row r="896" spans="9:10">
      <c r="I896" s="46"/>
      <c r="J896" s="46"/>
    </row>
    <row r="897" spans="9:10">
      <c r="I897" s="46"/>
      <c r="J897" s="46"/>
    </row>
    <row r="898" spans="9:10">
      <c r="I898" s="46"/>
      <c r="J898" s="46"/>
    </row>
    <row r="899" spans="9:10">
      <c r="I899" s="46"/>
      <c r="J899" s="46"/>
    </row>
    <row r="900" spans="9:10">
      <c r="I900" s="46"/>
      <c r="J900" s="46"/>
    </row>
    <row r="901" spans="9:10">
      <c r="I901" s="46"/>
      <c r="J901" s="46"/>
    </row>
    <row r="902" spans="9:10">
      <c r="I902" s="46"/>
      <c r="J902" s="46"/>
    </row>
    <row r="903" spans="9:10">
      <c r="I903" s="46"/>
      <c r="J903" s="46"/>
    </row>
    <row r="904" spans="9:10">
      <c r="I904" s="46"/>
      <c r="J904" s="46"/>
    </row>
    <row r="905" spans="9:10">
      <c r="I905" s="46"/>
      <c r="J905" s="46"/>
    </row>
    <row r="906" spans="9:10">
      <c r="I906" s="46"/>
      <c r="J906" s="46"/>
    </row>
    <row r="907" spans="9:10">
      <c r="I907" s="46"/>
      <c r="J907" s="46"/>
    </row>
    <row r="908" spans="9:10">
      <c r="I908" s="46"/>
      <c r="J908" s="46"/>
    </row>
    <row r="909" spans="9:10">
      <c r="I909" s="46"/>
      <c r="J909" s="46"/>
    </row>
    <row r="910" spans="9:10">
      <c r="I910" s="46"/>
      <c r="J910" s="46"/>
    </row>
    <row r="911" spans="9:10">
      <c r="I911" s="46"/>
      <c r="J911" s="46"/>
    </row>
    <row r="912" spans="9:10">
      <c r="I912" s="46"/>
      <c r="J912" s="46"/>
    </row>
    <row r="913" spans="9:10">
      <c r="I913" s="46"/>
      <c r="J913" s="46"/>
    </row>
    <row r="914" spans="9:10">
      <c r="I914" s="46"/>
      <c r="J914" s="46"/>
    </row>
    <row r="915" spans="9:10">
      <c r="I915" s="46"/>
      <c r="J915" s="46"/>
    </row>
    <row r="916" spans="9:10">
      <c r="I916" s="46"/>
      <c r="J916" s="46"/>
    </row>
    <row r="917" spans="9:10">
      <c r="I917" s="46"/>
      <c r="J917" s="46"/>
    </row>
    <row r="918" spans="9:10">
      <c r="I918" s="46"/>
      <c r="J918" s="46"/>
    </row>
    <row r="919" spans="9:10">
      <c r="I919" s="46"/>
      <c r="J919" s="46"/>
    </row>
    <row r="920" spans="9:10">
      <c r="I920" s="46"/>
      <c r="J920" s="46"/>
    </row>
    <row r="921" spans="9:10">
      <c r="I921" s="46"/>
      <c r="J921" s="46"/>
    </row>
    <row r="922" spans="9:10">
      <c r="I922" s="46"/>
      <c r="J922" s="46"/>
    </row>
    <row r="923" spans="9:10">
      <c r="I923" s="46"/>
      <c r="J923" s="46"/>
    </row>
    <row r="924" spans="9:10">
      <c r="I924" s="46"/>
      <c r="J924" s="46"/>
    </row>
    <row r="925" spans="9:10">
      <c r="I925" s="46"/>
      <c r="J925" s="46"/>
    </row>
    <row r="926" spans="9:10">
      <c r="I926" s="46"/>
      <c r="J926" s="46"/>
    </row>
    <row r="927" spans="9:10">
      <c r="I927" s="46"/>
      <c r="J927" s="46"/>
    </row>
    <row r="928" spans="9:10">
      <c r="I928" s="46"/>
      <c r="J928" s="46"/>
    </row>
    <row r="929" spans="9:10">
      <c r="I929" s="46"/>
      <c r="J929" s="46"/>
    </row>
    <row r="930" spans="9:10">
      <c r="I930" s="46"/>
      <c r="J930" s="46"/>
    </row>
    <row r="931" spans="9:10">
      <c r="I931" s="46"/>
      <c r="J931" s="46"/>
    </row>
    <row r="932" spans="9:10">
      <c r="I932" s="46"/>
      <c r="J932" s="46"/>
    </row>
    <row r="933" spans="9:10">
      <c r="I933" s="46"/>
      <c r="J933" s="46"/>
    </row>
    <row r="934" spans="9:10">
      <c r="I934" s="46"/>
      <c r="J934" s="46"/>
    </row>
    <row r="935" spans="9:10">
      <c r="I935" s="46"/>
      <c r="J935" s="46"/>
    </row>
    <row r="936" spans="9:10">
      <c r="I936" s="46"/>
      <c r="J936" s="46"/>
    </row>
  </sheetData>
  <autoFilter ref="B5:H5" xr:uid="{00000000-0009-0000-0000-000001000000}">
    <sortState xmlns:xlrd2="http://schemas.microsoft.com/office/spreadsheetml/2017/richdata2" ref="B6:H11">
      <sortCondition ref="D5"/>
    </sortState>
  </autoFilter>
  <mergeCells count="2">
    <mergeCell ref="B3:D3"/>
    <mergeCell ref="C2:D2"/>
  </mergeCells>
  <conditionalFormatting sqref="E219:E1048576 F1 E3:E15">
    <cfRule type="containsText" dxfId="111" priority="6" operator="containsText" text="tax">
      <formula>NOT(ISERROR(SEARCH("tax",E1)))</formula>
    </cfRule>
  </conditionalFormatting>
  <conditionalFormatting sqref="I2 I937:J1048576 I4:J207">
    <cfRule type="cellIs" dxfId="110" priority="5" operator="equal">
      <formula>0</formula>
    </cfRule>
  </conditionalFormatting>
  <conditionalFormatting sqref="J2:P2 L1:P1">
    <cfRule type="containsText" dxfId="109" priority="4" operator="containsText" text="tax">
      <formula>NOT(ISERROR(SEARCH("tax",J1)))</formula>
    </cfRule>
  </conditionalFormatting>
  <conditionalFormatting sqref="F3:J3">
    <cfRule type="containsText" dxfId="108" priority="3" operator="containsText" text="tax">
      <formula>NOT(ISERROR(SEARCH("tax",F3)))</formula>
    </cfRule>
  </conditionalFormatting>
  <conditionalFormatting sqref="E2">
    <cfRule type="cellIs" dxfId="107" priority="2" operator="equal">
      <formula>0</formula>
    </cfRule>
  </conditionalFormatting>
  <conditionalFormatting sqref="I208:P936">
    <cfRule type="cellIs" dxfId="106" priority="1" operator="equal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02C6-2EED-41BF-A0D5-54FF6D5BFFC7}">
  <dimension ref="A1:P936"/>
  <sheetViews>
    <sheetView workbookViewId="0">
      <selection activeCell="B1" sqref="B1"/>
    </sheetView>
  </sheetViews>
  <sheetFormatPr defaultColWidth="9.140625" defaultRowHeight="15"/>
  <cols>
    <col min="1" max="1" width="3.140625" style="13" customWidth="1"/>
    <col min="2" max="2" width="51.140625" style="14" customWidth="1"/>
    <col min="3" max="3" width="9.140625" style="19"/>
    <col min="4" max="4" width="9.140625" style="20"/>
    <col min="5" max="5" width="32.85546875" style="19" customWidth="1"/>
    <col min="6" max="6" width="3.85546875" style="25" customWidth="1"/>
    <col min="7" max="7" width="9.5703125" style="41" bestFit="1" customWidth="1"/>
    <col min="8" max="8" width="12.28515625" style="41" customWidth="1"/>
    <col min="9" max="9" width="9.140625" style="47"/>
    <col min="10" max="10" width="9.7109375" style="47" customWidth="1"/>
    <col min="11" max="16384" width="9.140625" style="13"/>
  </cols>
  <sheetData>
    <row r="1" spans="1:16" s="351" customFormat="1" ht="15.75">
      <c r="B1" s="352" t="s">
        <v>279</v>
      </c>
      <c r="C1" s="352"/>
      <c r="E1" s="368"/>
      <c r="F1" s="353"/>
      <c r="G1" s="354" t="s">
        <v>16</v>
      </c>
      <c r="H1" s="370"/>
      <c r="I1" s="354" t="s">
        <v>17</v>
      </c>
      <c r="J1" s="371"/>
      <c r="L1" s="352"/>
      <c r="M1" s="352"/>
      <c r="N1" s="352"/>
      <c r="O1" s="352"/>
      <c r="P1" s="352"/>
    </row>
    <row r="2" spans="1:16" s="351" customFormat="1" ht="15.75">
      <c r="B2" s="352"/>
      <c r="C2" s="381" t="str">
        <f>IF(E2&lt;&gt;0,"Difference:"," ")</f>
        <v xml:space="preserve"> </v>
      </c>
      <c r="D2" s="381"/>
      <c r="E2" s="369"/>
      <c r="F2" s="353"/>
      <c r="G2" s="355"/>
      <c r="H2" s="355"/>
      <c r="I2" s="356"/>
      <c r="J2" s="357"/>
      <c r="K2" s="352"/>
      <c r="L2" s="352"/>
      <c r="M2" s="352"/>
      <c r="N2" s="352"/>
      <c r="O2" s="352"/>
      <c r="P2" s="352"/>
    </row>
    <row r="3" spans="1:16" s="351" customFormat="1" ht="15.75">
      <c r="B3" s="382" t="s">
        <v>18</v>
      </c>
      <c r="C3" s="382"/>
      <c r="D3" s="382"/>
      <c r="E3" s="19">
        <v>5720</v>
      </c>
      <c r="F3" s="353"/>
      <c r="G3" s="370"/>
      <c r="H3" s="370"/>
      <c r="I3" s="370"/>
      <c r="J3" s="370"/>
    </row>
    <row r="4" spans="1:16" s="358" customFormat="1">
      <c r="B4" s="359"/>
      <c r="C4" s="359" t="s">
        <v>0</v>
      </c>
      <c r="D4" s="360" t="s">
        <v>1</v>
      </c>
      <c r="E4" s="359"/>
      <c r="F4" s="358" t="s">
        <v>3</v>
      </c>
      <c r="G4" s="361" t="s">
        <v>4</v>
      </c>
      <c r="H4" s="361" t="s">
        <v>5</v>
      </c>
      <c r="I4" s="362" t="s">
        <v>4</v>
      </c>
      <c r="J4" s="362" t="s">
        <v>5</v>
      </c>
      <c r="L4" s="358" t="s">
        <v>280</v>
      </c>
      <c r="O4" s="358" t="s">
        <v>281</v>
      </c>
    </row>
    <row r="5" spans="1:16" ht="15.75">
      <c r="A5" s="6"/>
      <c r="B5" s="7" t="s">
        <v>6</v>
      </c>
      <c r="C5" s="363"/>
      <c r="D5" s="364"/>
      <c r="E5" s="363" t="s">
        <v>7</v>
      </c>
      <c r="F5" s="365">
        <v>1</v>
      </c>
      <c r="G5" s="366"/>
      <c r="H5" s="367">
        <v>5000</v>
      </c>
      <c r="I5" s="369"/>
      <c r="J5" s="372"/>
      <c r="L5" s="373" t="s">
        <v>285</v>
      </c>
      <c r="O5" s="373" t="s">
        <v>282</v>
      </c>
    </row>
    <row r="6" spans="1:16" ht="15.75">
      <c r="C6" s="49">
        <v>2000</v>
      </c>
      <c r="D6" s="15">
        <f ca="1">TODAY()-200</f>
        <v>43941</v>
      </c>
      <c r="E6" s="16" t="s">
        <v>8</v>
      </c>
      <c r="F6" s="25">
        <v>1</v>
      </c>
      <c r="G6" s="41">
        <v>41</v>
      </c>
      <c r="I6" s="369"/>
      <c r="J6" s="369"/>
    </row>
    <row r="7" spans="1:16" ht="15.75">
      <c r="C7" s="49">
        <v>2001</v>
      </c>
      <c r="D7" s="15">
        <f ca="1">TODAY()-100</f>
        <v>44041</v>
      </c>
      <c r="E7" s="18" t="s">
        <v>9</v>
      </c>
      <c r="F7" s="25">
        <v>2</v>
      </c>
      <c r="G7" s="41">
        <v>130</v>
      </c>
      <c r="I7" s="369"/>
      <c r="J7" s="369"/>
      <c r="L7" s="373" t="s">
        <v>286</v>
      </c>
      <c r="M7" s="373"/>
      <c r="N7" s="373"/>
      <c r="O7" s="373" t="s">
        <v>283</v>
      </c>
    </row>
    <row r="8" spans="1:16" ht="15.75">
      <c r="B8" s="14" t="s">
        <v>15</v>
      </c>
      <c r="C8" s="49">
        <v>2002</v>
      </c>
      <c r="D8" s="15">
        <f ca="1">TODAY()-85</f>
        <v>44056</v>
      </c>
      <c r="E8" s="16" t="s">
        <v>10</v>
      </c>
      <c r="G8" s="41">
        <v>1100</v>
      </c>
      <c r="I8" s="369"/>
      <c r="J8" s="369"/>
    </row>
    <row r="9" spans="1:16" ht="15.75">
      <c r="C9" s="49">
        <v>2004</v>
      </c>
      <c r="D9" s="15">
        <f ca="1">TODAY()-75</f>
        <v>44066</v>
      </c>
      <c r="E9" s="16" t="s">
        <v>12</v>
      </c>
      <c r="F9" s="25">
        <v>3</v>
      </c>
      <c r="H9" s="41">
        <v>800</v>
      </c>
      <c r="I9" s="369"/>
      <c r="J9" s="369"/>
    </row>
    <row r="10" spans="1:16" ht="15.75">
      <c r="C10" s="49">
        <v>2003</v>
      </c>
      <c r="D10" s="15">
        <f ca="1">TODAY()-3</f>
        <v>44138</v>
      </c>
      <c r="E10" s="16" t="s">
        <v>11</v>
      </c>
      <c r="G10" s="41">
        <v>55</v>
      </c>
      <c r="I10" s="369"/>
      <c r="J10" s="369"/>
    </row>
    <row r="11" spans="1:16" ht="15.75">
      <c r="C11" s="50" t="s">
        <v>13</v>
      </c>
      <c r="D11" s="15">
        <f ca="1">TODAY()</f>
        <v>44141</v>
      </c>
      <c r="E11" s="21" t="s">
        <v>14</v>
      </c>
      <c r="G11" s="41">
        <v>120</v>
      </c>
      <c r="I11" s="369"/>
      <c r="J11" s="369"/>
    </row>
    <row r="12" spans="1:16" ht="15.75">
      <c r="C12" s="49"/>
      <c r="D12" s="15"/>
      <c r="E12" s="16"/>
      <c r="I12" s="369"/>
      <c r="J12" s="369"/>
    </row>
    <row r="13" spans="1:16">
      <c r="C13" s="49"/>
      <c r="D13" s="15"/>
      <c r="I13" s="45"/>
      <c r="J13" s="45"/>
    </row>
    <row r="14" spans="1:16">
      <c r="C14" s="49"/>
      <c r="I14" s="45"/>
      <c r="J14" s="45"/>
    </row>
    <row r="15" spans="1:16">
      <c r="I15" s="45"/>
      <c r="J15" s="45"/>
    </row>
    <row r="16" spans="1:16">
      <c r="C16" s="20"/>
      <c r="E16" s="20"/>
      <c r="F16" s="26"/>
      <c r="G16" s="42"/>
      <c r="H16" s="42"/>
      <c r="I16" s="45"/>
      <c r="J16" s="45"/>
    </row>
    <row r="17" spans="2:10">
      <c r="B17" s="48"/>
      <c r="C17" s="20"/>
      <c r="E17" s="20"/>
      <c r="F17" s="26"/>
      <c r="G17" s="42"/>
      <c r="H17" s="42"/>
      <c r="I17" s="45"/>
      <c r="J17" s="45"/>
    </row>
    <row r="18" spans="2:10">
      <c r="B18" s="48"/>
      <c r="C18" s="20"/>
      <c r="E18" s="20"/>
      <c r="F18" s="26"/>
      <c r="G18" s="42"/>
      <c r="H18" s="42"/>
      <c r="I18" s="45"/>
      <c r="J18" s="45"/>
    </row>
    <row r="19" spans="2:10">
      <c r="B19" s="48"/>
      <c r="C19" s="20"/>
      <c r="E19" s="20"/>
      <c r="F19" s="26"/>
      <c r="G19" s="42"/>
      <c r="H19" s="42"/>
      <c r="I19" s="45"/>
      <c r="J19" s="45"/>
    </row>
    <row r="20" spans="2:10">
      <c r="B20" s="48"/>
      <c r="C20" s="20"/>
      <c r="E20" s="20"/>
      <c r="F20" s="26"/>
      <c r="G20" s="42"/>
      <c r="H20" s="42"/>
      <c r="I20" s="45"/>
      <c r="J20" s="45"/>
    </row>
    <row r="21" spans="2:10">
      <c r="B21" s="48"/>
      <c r="C21" s="20"/>
      <c r="E21" s="20"/>
      <c r="F21" s="26"/>
      <c r="G21" s="42"/>
      <c r="H21" s="42"/>
      <c r="I21" s="45"/>
      <c r="J21" s="45"/>
    </row>
    <row r="22" spans="2:10">
      <c r="B22" s="48"/>
      <c r="C22" s="20"/>
      <c r="E22" s="20"/>
      <c r="F22" s="26"/>
      <c r="G22" s="42"/>
      <c r="H22" s="42"/>
      <c r="I22" s="45"/>
      <c r="J22" s="45"/>
    </row>
    <row r="23" spans="2:10">
      <c r="B23" s="48"/>
      <c r="C23" s="20"/>
      <c r="E23" s="20"/>
      <c r="F23" s="26"/>
      <c r="G23" s="42"/>
      <c r="H23" s="42"/>
      <c r="I23" s="45"/>
      <c r="J23" s="45"/>
    </row>
    <row r="24" spans="2:10">
      <c r="B24" s="48"/>
      <c r="C24" s="20"/>
      <c r="E24" s="20"/>
      <c r="F24" s="26"/>
      <c r="G24" s="42"/>
      <c r="H24" s="42"/>
      <c r="I24" s="45"/>
      <c r="J24" s="45"/>
    </row>
    <row r="25" spans="2:10">
      <c r="B25" s="48"/>
      <c r="C25" s="20"/>
      <c r="E25" s="20"/>
      <c r="F25" s="26"/>
      <c r="G25" s="42"/>
      <c r="H25" s="42"/>
      <c r="I25" s="45"/>
      <c r="J25" s="45"/>
    </row>
    <row r="26" spans="2:10">
      <c r="B26" s="48"/>
      <c r="C26" s="20"/>
      <c r="E26" s="20"/>
      <c r="F26" s="26"/>
      <c r="G26" s="42"/>
      <c r="H26" s="42"/>
      <c r="I26" s="45"/>
      <c r="J26" s="45"/>
    </row>
    <row r="27" spans="2:10">
      <c r="B27" s="48"/>
      <c r="C27" s="20"/>
      <c r="E27" s="20"/>
      <c r="F27" s="26"/>
      <c r="G27" s="42"/>
      <c r="H27" s="42"/>
      <c r="I27" s="45"/>
      <c r="J27" s="45"/>
    </row>
    <row r="28" spans="2:10">
      <c r="B28" s="48"/>
      <c r="C28" s="20"/>
      <c r="E28" s="20"/>
      <c r="F28" s="26"/>
      <c r="G28" s="42"/>
      <c r="H28" s="42"/>
      <c r="I28" s="45"/>
      <c r="J28" s="45"/>
    </row>
    <row r="29" spans="2:10">
      <c r="B29" s="48"/>
      <c r="C29" s="20"/>
      <c r="E29" s="20"/>
      <c r="F29" s="26"/>
      <c r="G29" s="42"/>
      <c r="H29" s="42"/>
      <c r="I29" s="45"/>
      <c r="J29" s="45"/>
    </row>
    <row r="30" spans="2:10">
      <c r="B30" s="48"/>
      <c r="C30" s="20"/>
      <c r="E30" s="20"/>
      <c r="F30" s="26"/>
      <c r="G30" s="42"/>
      <c r="H30" s="42"/>
      <c r="I30" s="45"/>
      <c r="J30" s="45"/>
    </row>
    <row r="31" spans="2:10">
      <c r="B31" s="48"/>
      <c r="C31" s="20"/>
      <c r="E31" s="20"/>
      <c r="F31" s="26"/>
      <c r="G31" s="42"/>
      <c r="H31" s="42"/>
      <c r="I31" s="45"/>
      <c r="J31" s="45"/>
    </row>
    <row r="32" spans="2:10">
      <c r="B32" s="48"/>
      <c r="C32" s="20"/>
      <c r="E32" s="20"/>
      <c r="F32" s="26"/>
      <c r="G32" s="42"/>
      <c r="H32" s="42"/>
      <c r="I32" s="45"/>
      <c r="J32" s="45"/>
    </row>
    <row r="33" spans="2:10">
      <c r="B33" s="48"/>
      <c r="C33" s="20"/>
      <c r="E33" s="20"/>
      <c r="F33" s="26"/>
      <c r="G33" s="42"/>
      <c r="H33" s="42"/>
      <c r="I33" s="45"/>
      <c r="J33" s="45"/>
    </row>
    <row r="34" spans="2:10">
      <c r="B34" s="48"/>
      <c r="C34" s="20"/>
      <c r="E34" s="20"/>
      <c r="F34" s="26"/>
      <c r="G34" s="42"/>
      <c r="H34" s="42"/>
      <c r="I34" s="45"/>
      <c r="J34" s="45"/>
    </row>
    <row r="35" spans="2:10">
      <c r="B35" s="48"/>
      <c r="C35" s="20"/>
      <c r="E35" s="20"/>
      <c r="F35" s="26"/>
      <c r="G35" s="42"/>
      <c r="H35" s="42"/>
      <c r="I35" s="45"/>
      <c r="J35" s="45"/>
    </row>
    <row r="36" spans="2:10">
      <c r="B36" s="48"/>
      <c r="C36" s="20"/>
      <c r="E36" s="20"/>
      <c r="F36" s="26"/>
      <c r="G36" s="42"/>
      <c r="H36" s="42"/>
      <c r="I36" s="45"/>
      <c r="J36" s="45"/>
    </row>
    <row r="37" spans="2:10">
      <c r="B37" s="48"/>
      <c r="C37" s="20"/>
      <c r="E37" s="20"/>
      <c r="F37" s="26"/>
      <c r="G37" s="42"/>
      <c r="H37" s="42"/>
      <c r="I37" s="45"/>
      <c r="J37" s="45"/>
    </row>
    <row r="38" spans="2:10">
      <c r="B38" s="48"/>
      <c r="C38" s="20"/>
      <c r="E38" s="20"/>
      <c r="F38" s="26"/>
      <c r="G38" s="42"/>
      <c r="H38" s="42"/>
      <c r="I38" s="45"/>
      <c r="J38" s="45"/>
    </row>
    <row r="39" spans="2:10">
      <c r="B39" s="48"/>
      <c r="C39" s="20"/>
      <c r="E39" s="20"/>
      <c r="F39" s="26"/>
      <c r="G39" s="42"/>
      <c r="H39" s="42"/>
      <c r="I39" s="45"/>
      <c r="J39" s="45"/>
    </row>
    <row r="40" spans="2:10">
      <c r="B40" s="48"/>
      <c r="C40" s="20"/>
      <c r="E40" s="20"/>
      <c r="F40" s="26"/>
      <c r="G40" s="42"/>
      <c r="H40" s="42"/>
      <c r="I40" s="45"/>
      <c r="J40" s="45"/>
    </row>
    <row r="41" spans="2:10">
      <c r="B41" s="48"/>
      <c r="C41" s="20"/>
      <c r="E41" s="20"/>
      <c r="F41" s="26"/>
      <c r="G41" s="42"/>
      <c r="H41" s="42"/>
      <c r="I41" s="45"/>
      <c r="J41" s="45"/>
    </row>
    <row r="42" spans="2:10">
      <c r="B42" s="48"/>
      <c r="C42" s="20"/>
      <c r="E42" s="20"/>
      <c r="F42" s="26"/>
      <c r="G42" s="42"/>
      <c r="H42" s="42"/>
      <c r="I42" s="45"/>
      <c r="J42" s="45"/>
    </row>
    <row r="43" spans="2:10">
      <c r="B43" s="48"/>
      <c r="C43" s="20"/>
      <c r="E43" s="20"/>
      <c r="F43" s="26"/>
      <c r="G43" s="42"/>
      <c r="H43" s="42"/>
      <c r="I43" s="45"/>
      <c r="J43" s="45"/>
    </row>
    <row r="44" spans="2:10">
      <c r="B44" s="48"/>
      <c r="C44" s="20"/>
      <c r="E44" s="20"/>
      <c r="F44" s="26"/>
      <c r="G44" s="42"/>
      <c r="H44" s="42"/>
      <c r="I44" s="45"/>
      <c r="J44" s="45"/>
    </row>
    <row r="45" spans="2:10">
      <c r="B45" s="48"/>
      <c r="C45" s="20"/>
      <c r="E45" s="20"/>
      <c r="F45" s="26"/>
      <c r="G45" s="42"/>
      <c r="H45" s="42"/>
      <c r="I45" s="45"/>
      <c r="J45" s="45"/>
    </row>
    <row r="46" spans="2:10">
      <c r="B46" s="48"/>
      <c r="C46" s="20"/>
      <c r="E46" s="20"/>
      <c r="F46" s="26"/>
      <c r="G46" s="42"/>
      <c r="H46" s="42"/>
      <c r="I46" s="45"/>
      <c r="J46" s="45"/>
    </row>
    <row r="47" spans="2:10">
      <c r="B47" s="48"/>
      <c r="C47" s="20"/>
      <c r="E47" s="20"/>
      <c r="F47" s="26"/>
      <c r="G47" s="42"/>
      <c r="H47" s="42"/>
      <c r="I47" s="45"/>
      <c r="J47" s="45"/>
    </row>
    <row r="48" spans="2:10">
      <c r="B48" s="48"/>
      <c r="C48" s="20"/>
      <c r="E48" s="20"/>
      <c r="F48" s="26"/>
      <c r="G48" s="42"/>
      <c r="H48" s="42"/>
      <c r="I48" s="45"/>
      <c r="J48" s="45"/>
    </row>
    <row r="49" spans="2:10">
      <c r="B49" s="48"/>
      <c r="C49" s="20"/>
      <c r="E49" s="20"/>
      <c r="F49" s="26"/>
      <c r="G49" s="42"/>
      <c r="H49" s="42"/>
      <c r="I49" s="45"/>
      <c r="J49" s="45"/>
    </row>
    <row r="50" spans="2:10">
      <c r="B50" s="48"/>
      <c r="C50" s="20"/>
      <c r="E50" s="20"/>
      <c r="F50" s="26"/>
      <c r="G50" s="42"/>
      <c r="H50" s="42"/>
      <c r="I50" s="45"/>
      <c r="J50" s="45"/>
    </row>
    <row r="51" spans="2:10">
      <c r="B51" s="48"/>
      <c r="C51" s="20"/>
      <c r="E51" s="20"/>
      <c r="F51" s="26"/>
      <c r="G51" s="42"/>
      <c r="H51" s="42"/>
      <c r="I51" s="45"/>
      <c r="J51" s="45"/>
    </row>
    <row r="52" spans="2:10">
      <c r="B52" s="48"/>
      <c r="C52" s="20"/>
      <c r="E52" s="20"/>
      <c r="F52" s="26"/>
      <c r="G52" s="42"/>
      <c r="H52" s="42"/>
      <c r="I52" s="45"/>
      <c r="J52" s="45"/>
    </row>
    <row r="53" spans="2:10">
      <c r="B53" s="48"/>
      <c r="C53" s="20"/>
      <c r="E53" s="20"/>
      <c r="F53" s="26"/>
      <c r="G53" s="42"/>
      <c r="H53" s="42"/>
      <c r="I53" s="45"/>
      <c r="J53" s="45"/>
    </row>
    <row r="54" spans="2:10">
      <c r="B54" s="48"/>
      <c r="C54" s="20"/>
      <c r="E54" s="20"/>
      <c r="F54" s="26"/>
      <c r="G54" s="42"/>
      <c r="H54" s="42"/>
      <c r="I54" s="45"/>
      <c r="J54" s="45"/>
    </row>
    <row r="55" spans="2:10">
      <c r="B55" s="48"/>
      <c r="C55" s="20"/>
      <c r="E55" s="20"/>
      <c r="F55" s="26"/>
      <c r="G55" s="42"/>
      <c r="H55" s="42"/>
      <c r="I55" s="45"/>
      <c r="J55" s="45"/>
    </row>
    <row r="56" spans="2:10">
      <c r="B56" s="48"/>
      <c r="C56" s="20"/>
      <c r="E56" s="20"/>
      <c r="F56" s="26"/>
      <c r="G56" s="42"/>
      <c r="H56" s="42"/>
      <c r="I56" s="45"/>
      <c r="J56" s="45"/>
    </row>
    <row r="57" spans="2:10">
      <c r="B57" s="48"/>
      <c r="C57" s="20"/>
      <c r="E57" s="20"/>
      <c r="F57" s="26"/>
      <c r="G57" s="42"/>
      <c r="H57" s="42"/>
      <c r="I57" s="45"/>
      <c r="J57" s="45"/>
    </row>
    <row r="58" spans="2:10">
      <c r="B58" s="48"/>
      <c r="C58" s="20"/>
      <c r="E58" s="20"/>
      <c r="F58" s="26"/>
      <c r="G58" s="42"/>
      <c r="H58" s="42"/>
      <c r="I58" s="45"/>
      <c r="J58" s="45"/>
    </row>
    <row r="59" spans="2:10">
      <c r="B59" s="48"/>
      <c r="C59" s="20"/>
      <c r="E59" s="20"/>
      <c r="F59" s="26"/>
      <c r="G59" s="42"/>
      <c r="H59" s="42"/>
      <c r="I59" s="45"/>
      <c r="J59" s="45"/>
    </row>
    <row r="60" spans="2:10">
      <c r="B60" s="48"/>
      <c r="C60" s="20"/>
      <c r="E60" s="20"/>
      <c r="F60" s="26"/>
      <c r="G60" s="42"/>
      <c r="H60" s="42"/>
      <c r="I60" s="45"/>
      <c r="J60" s="45"/>
    </row>
    <row r="61" spans="2:10">
      <c r="B61" s="48"/>
      <c r="C61" s="20"/>
      <c r="E61" s="20"/>
      <c r="F61" s="26"/>
      <c r="G61" s="42"/>
      <c r="H61" s="42"/>
      <c r="I61" s="45"/>
      <c r="J61" s="45"/>
    </row>
    <row r="62" spans="2:10">
      <c r="B62" s="48"/>
      <c r="C62" s="20"/>
      <c r="E62" s="20"/>
      <c r="F62" s="26"/>
      <c r="G62" s="42"/>
      <c r="H62" s="42"/>
      <c r="I62" s="45"/>
      <c r="J62" s="45"/>
    </row>
    <row r="63" spans="2:10">
      <c r="B63" s="48"/>
      <c r="C63" s="20"/>
      <c r="E63" s="20"/>
      <c r="F63" s="26"/>
      <c r="G63" s="42"/>
      <c r="H63" s="42"/>
      <c r="I63" s="45"/>
      <c r="J63" s="45"/>
    </row>
    <row r="64" spans="2:10">
      <c r="B64" s="48"/>
      <c r="C64" s="20"/>
      <c r="E64" s="20"/>
      <c r="F64" s="26"/>
      <c r="G64" s="42"/>
      <c r="H64" s="42"/>
      <c r="I64" s="45"/>
      <c r="J64" s="45"/>
    </row>
    <row r="65" spans="2:10">
      <c r="B65" s="48"/>
      <c r="C65" s="20"/>
      <c r="E65" s="20"/>
      <c r="F65" s="26"/>
      <c r="G65" s="42"/>
      <c r="H65" s="42"/>
      <c r="I65" s="45"/>
      <c r="J65" s="45"/>
    </row>
    <row r="66" spans="2:10">
      <c r="B66" s="48"/>
      <c r="C66" s="20"/>
      <c r="E66" s="20"/>
      <c r="F66" s="26"/>
      <c r="G66" s="42"/>
      <c r="H66" s="42"/>
      <c r="I66" s="45"/>
      <c r="J66" s="45"/>
    </row>
    <row r="67" spans="2:10">
      <c r="B67" s="48"/>
      <c r="C67" s="20"/>
      <c r="E67" s="20"/>
      <c r="F67" s="26"/>
      <c r="G67" s="42"/>
      <c r="H67" s="42"/>
      <c r="I67" s="45"/>
      <c r="J67" s="45"/>
    </row>
    <row r="68" spans="2:10">
      <c r="B68" s="48"/>
      <c r="C68" s="20"/>
      <c r="E68" s="20"/>
      <c r="F68" s="26"/>
      <c r="G68" s="42"/>
      <c r="H68" s="42"/>
      <c r="I68" s="45"/>
      <c r="J68" s="45"/>
    </row>
    <row r="69" spans="2:10">
      <c r="B69" s="48"/>
      <c r="C69" s="20"/>
      <c r="E69" s="20"/>
      <c r="F69" s="26"/>
      <c r="G69" s="42"/>
      <c r="H69" s="42"/>
      <c r="I69" s="45"/>
      <c r="J69" s="45"/>
    </row>
    <row r="70" spans="2:10">
      <c r="B70" s="48"/>
      <c r="C70" s="20"/>
      <c r="E70" s="20"/>
      <c r="F70" s="26"/>
      <c r="G70" s="42"/>
      <c r="H70" s="42"/>
      <c r="I70" s="45"/>
      <c r="J70" s="45"/>
    </row>
    <row r="71" spans="2:10">
      <c r="B71" s="48"/>
      <c r="C71" s="20"/>
      <c r="E71" s="20"/>
      <c r="F71" s="26"/>
      <c r="G71" s="42"/>
      <c r="H71" s="42"/>
      <c r="I71" s="45"/>
      <c r="J71" s="45"/>
    </row>
    <row r="72" spans="2:10">
      <c r="B72" s="48"/>
      <c r="C72" s="20"/>
      <c r="E72" s="20"/>
      <c r="F72" s="26"/>
      <c r="G72" s="42"/>
      <c r="H72" s="42"/>
      <c r="I72" s="45"/>
      <c r="J72" s="45"/>
    </row>
    <row r="73" spans="2:10">
      <c r="B73" s="48"/>
      <c r="C73" s="20"/>
      <c r="E73" s="20"/>
      <c r="F73" s="26"/>
      <c r="G73" s="42"/>
      <c r="H73" s="42"/>
      <c r="I73" s="45"/>
      <c r="J73" s="45"/>
    </row>
    <row r="74" spans="2:10">
      <c r="B74" s="48"/>
      <c r="C74" s="20"/>
      <c r="E74" s="20"/>
      <c r="F74" s="26"/>
      <c r="G74" s="42"/>
      <c r="H74" s="42"/>
      <c r="I74" s="45"/>
      <c r="J74" s="45"/>
    </row>
    <row r="75" spans="2:10">
      <c r="B75" s="48"/>
      <c r="C75" s="20"/>
      <c r="E75" s="20"/>
      <c r="F75" s="26"/>
      <c r="G75" s="42"/>
      <c r="H75" s="42"/>
      <c r="I75" s="45"/>
      <c r="J75" s="45"/>
    </row>
    <row r="76" spans="2:10">
      <c r="B76" s="48"/>
      <c r="C76" s="20"/>
      <c r="E76" s="20"/>
      <c r="F76" s="26"/>
      <c r="G76" s="42"/>
      <c r="H76" s="42"/>
      <c r="I76" s="45"/>
      <c r="J76" s="45"/>
    </row>
    <row r="77" spans="2:10">
      <c r="B77" s="48"/>
      <c r="C77" s="20"/>
      <c r="E77" s="20"/>
      <c r="F77" s="26"/>
      <c r="G77" s="42"/>
      <c r="H77" s="42"/>
      <c r="I77" s="45"/>
      <c r="J77" s="45"/>
    </row>
    <row r="78" spans="2:10">
      <c r="B78" s="48"/>
      <c r="C78" s="20"/>
      <c r="E78" s="20"/>
      <c r="F78" s="26"/>
      <c r="G78" s="42"/>
      <c r="H78" s="42"/>
      <c r="I78" s="45"/>
      <c r="J78" s="45"/>
    </row>
    <row r="79" spans="2:10">
      <c r="B79" s="48"/>
      <c r="C79" s="20"/>
      <c r="E79" s="20"/>
      <c r="F79" s="26"/>
      <c r="G79" s="42"/>
      <c r="H79" s="42"/>
      <c r="I79" s="45"/>
      <c r="J79" s="45"/>
    </row>
    <row r="80" spans="2:10">
      <c r="B80" s="48"/>
      <c r="C80" s="20"/>
      <c r="E80" s="20"/>
      <c r="F80" s="26"/>
      <c r="G80" s="42"/>
      <c r="H80" s="42"/>
      <c r="I80" s="45"/>
      <c r="J80" s="45"/>
    </row>
    <row r="81" spans="2:10">
      <c r="B81" s="48"/>
      <c r="C81" s="20"/>
      <c r="E81" s="20"/>
      <c r="F81" s="26"/>
      <c r="G81" s="42"/>
      <c r="H81" s="42"/>
      <c r="I81" s="45"/>
      <c r="J81" s="45"/>
    </row>
    <row r="82" spans="2:10">
      <c r="B82" s="48"/>
      <c r="C82" s="20"/>
      <c r="E82" s="20"/>
      <c r="F82" s="26"/>
      <c r="G82" s="42"/>
      <c r="H82" s="42"/>
      <c r="I82" s="45"/>
      <c r="J82" s="45"/>
    </row>
    <row r="83" spans="2:10">
      <c r="B83" s="48"/>
      <c r="C83" s="20"/>
      <c r="E83" s="20"/>
      <c r="F83" s="26"/>
      <c r="G83" s="42"/>
      <c r="H83" s="42"/>
      <c r="I83" s="45"/>
      <c r="J83" s="45"/>
    </row>
    <row r="84" spans="2:10">
      <c r="B84" s="48"/>
      <c r="C84" s="20"/>
      <c r="E84" s="20"/>
      <c r="F84" s="26"/>
      <c r="G84" s="42"/>
      <c r="H84" s="42"/>
      <c r="I84" s="45"/>
      <c r="J84" s="45"/>
    </row>
    <row r="85" spans="2:10">
      <c r="B85" s="48"/>
      <c r="C85" s="20"/>
      <c r="E85" s="20"/>
      <c r="F85" s="26"/>
      <c r="G85" s="42"/>
      <c r="H85" s="42"/>
      <c r="I85" s="45"/>
      <c r="J85" s="45"/>
    </row>
    <row r="86" spans="2:10">
      <c r="B86" s="48"/>
      <c r="C86" s="20"/>
      <c r="E86" s="20"/>
      <c r="F86" s="26"/>
      <c r="G86" s="42"/>
      <c r="H86" s="42"/>
      <c r="I86" s="45"/>
      <c r="J86" s="45"/>
    </row>
    <row r="87" spans="2:10">
      <c r="B87" s="48"/>
      <c r="C87" s="20"/>
      <c r="E87" s="20"/>
      <c r="F87" s="26"/>
      <c r="G87" s="42"/>
      <c r="H87" s="42"/>
      <c r="I87" s="45"/>
      <c r="J87" s="45"/>
    </row>
    <row r="88" spans="2:10">
      <c r="B88" s="48"/>
      <c r="C88" s="20"/>
      <c r="E88" s="20"/>
      <c r="F88" s="26"/>
      <c r="G88" s="42"/>
      <c r="H88" s="42"/>
      <c r="I88" s="45"/>
      <c r="J88" s="45"/>
    </row>
    <row r="89" spans="2:10">
      <c r="B89" s="48"/>
      <c r="C89" s="20"/>
      <c r="E89" s="20"/>
      <c r="F89" s="26"/>
      <c r="G89" s="42"/>
      <c r="H89" s="42"/>
      <c r="I89" s="45"/>
      <c r="J89" s="45"/>
    </row>
    <row r="90" spans="2:10">
      <c r="B90" s="48"/>
      <c r="C90" s="20"/>
      <c r="E90" s="20"/>
      <c r="F90" s="26"/>
      <c r="G90" s="42"/>
      <c r="H90" s="42"/>
      <c r="I90" s="45"/>
      <c r="J90" s="45"/>
    </row>
    <row r="91" spans="2:10">
      <c r="B91" s="48"/>
      <c r="C91" s="20"/>
      <c r="E91" s="20"/>
      <c r="F91" s="26"/>
      <c r="G91" s="42"/>
      <c r="H91" s="42"/>
      <c r="I91" s="45"/>
      <c r="J91" s="45"/>
    </row>
    <row r="92" spans="2:10">
      <c r="B92" s="48"/>
      <c r="C92" s="20"/>
      <c r="E92" s="20"/>
      <c r="F92" s="26"/>
      <c r="G92" s="42"/>
      <c r="H92" s="42"/>
      <c r="I92" s="45"/>
      <c r="J92" s="45"/>
    </row>
    <row r="93" spans="2:10">
      <c r="B93" s="48"/>
      <c r="C93" s="20"/>
      <c r="E93" s="20"/>
      <c r="F93" s="26"/>
      <c r="G93" s="42"/>
      <c r="H93" s="42"/>
      <c r="I93" s="45"/>
      <c r="J93" s="45"/>
    </row>
    <row r="94" spans="2:10">
      <c r="B94" s="48"/>
      <c r="C94" s="20"/>
      <c r="E94" s="20"/>
      <c r="F94" s="26"/>
      <c r="G94" s="42"/>
      <c r="H94" s="42"/>
      <c r="I94" s="45"/>
      <c r="J94" s="45"/>
    </row>
    <row r="95" spans="2:10">
      <c r="B95" s="48"/>
      <c r="C95" s="20"/>
      <c r="E95" s="20"/>
      <c r="F95" s="26"/>
      <c r="G95" s="42"/>
      <c r="H95" s="42"/>
      <c r="I95" s="45"/>
      <c r="J95" s="45"/>
    </row>
    <row r="96" spans="2:10">
      <c r="B96" s="48"/>
      <c r="C96" s="20"/>
      <c r="E96" s="20"/>
      <c r="F96" s="26"/>
      <c r="G96" s="42"/>
      <c r="H96" s="42"/>
      <c r="I96" s="45"/>
      <c r="J96" s="45"/>
    </row>
    <row r="97" spans="2:10">
      <c r="B97" s="48"/>
      <c r="C97" s="20"/>
      <c r="E97" s="20"/>
      <c r="F97" s="26"/>
      <c r="G97" s="42"/>
      <c r="H97" s="42"/>
      <c r="I97" s="45"/>
      <c r="J97" s="45"/>
    </row>
    <row r="98" spans="2:10">
      <c r="B98" s="48"/>
      <c r="C98" s="20"/>
      <c r="E98" s="20"/>
      <c r="F98" s="26"/>
      <c r="G98" s="42"/>
      <c r="H98" s="42"/>
      <c r="I98" s="45"/>
      <c r="J98" s="45"/>
    </row>
    <row r="99" spans="2:10">
      <c r="B99" s="48"/>
      <c r="C99" s="20"/>
      <c r="E99" s="20"/>
      <c r="F99" s="26"/>
      <c r="G99" s="42"/>
      <c r="H99" s="42"/>
      <c r="I99" s="45"/>
      <c r="J99" s="45"/>
    </row>
    <row r="100" spans="2:10">
      <c r="B100" s="48"/>
      <c r="C100" s="20"/>
      <c r="E100" s="20"/>
      <c r="F100" s="26"/>
      <c r="G100" s="42"/>
      <c r="H100" s="42"/>
      <c r="I100" s="45"/>
      <c r="J100" s="45"/>
    </row>
    <row r="101" spans="2:10">
      <c r="B101" s="48"/>
      <c r="C101" s="20"/>
      <c r="E101" s="20"/>
      <c r="F101" s="26"/>
      <c r="G101" s="42"/>
      <c r="H101" s="42"/>
      <c r="I101" s="45"/>
      <c r="J101" s="45"/>
    </row>
    <row r="102" spans="2:10">
      <c r="B102" s="48"/>
      <c r="C102" s="20"/>
      <c r="E102" s="20"/>
      <c r="F102" s="26"/>
      <c r="G102" s="42"/>
      <c r="H102" s="42"/>
      <c r="I102" s="45"/>
      <c r="J102" s="45"/>
    </row>
    <row r="103" spans="2:10">
      <c r="B103" s="48"/>
      <c r="C103" s="20"/>
      <c r="E103" s="20"/>
      <c r="F103" s="26"/>
      <c r="G103" s="42"/>
      <c r="H103" s="42"/>
      <c r="I103" s="45"/>
      <c r="J103" s="45"/>
    </row>
    <row r="104" spans="2:10">
      <c r="B104" s="48"/>
      <c r="C104" s="20"/>
      <c r="E104" s="20"/>
      <c r="F104" s="26"/>
      <c r="G104" s="42"/>
      <c r="H104" s="42"/>
      <c r="I104" s="45"/>
      <c r="J104" s="45"/>
    </row>
    <row r="105" spans="2:10">
      <c r="B105" s="48"/>
      <c r="C105" s="20"/>
      <c r="E105" s="20"/>
      <c r="F105" s="26"/>
      <c r="G105" s="42"/>
      <c r="H105" s="42"/>
      <c r="I105" s="45"/>
      <c r="J105" s="45"/>
    </row>
    <row r="106" spans="2:10">
      <c r="B106" s="48"/>
      <c r="C106" s="20"/>
      <c r="E106" s="20"/>
      <c r="F106" s="26"/>
      <c r="G106" s="42"/>
      <c r="H106" s="42"/>
      <c r="I106" s="45"/>
      <c r="J106" s="45"/>
    </row>
    <row r="107" spans="2:10">
      <c r="B107" s="48"/>
      <c r="C107" s="20"/>
      <c r="E107" s="20"/>
      <c r="F107" s="26"/>
      <c r="G107" s="42"/>
      <c r="H107" s="42"/>
      <c r="I107" s="45"/>
      <c r="J107" s="45"/>
    </row>
    <row r="108" spans="2:10">
      <c r="B108" s="48"/>
      <c r="C108" s="20"/>
      <c r="E108" s="20"/>
      <c r="F108" s="26"/>
      <c r="G108" s="42"/>
      <c r="H108" s="42"/>
      <c r="I108" s="45"/>
      <c r="J108" s="45"/>
    </row>
    <row r="109" spans="2:10">
      <c r="B109" s="48"/>
      <c r="C109" s="20"/>
      <c r="E109" s="20"/>
      <c r="F109" s="26"/>
      <c r="G109" s="42"/>
      <c r="H109" s="42"/>
      <c r="I109" s="45"/>
      <c r="J109" s="45"/>
    </row>
    <row r="110" spans="2:10">
      <c r="B110" s="48"/>
      <c r="C110" s="20"/>
      <c r="E110" s="20"/>
      <c r="F110" s="26"/>
      <c r="G110" s="42"/>
      <c r="H110" s="42"/>
      <c r="I110" s="45"/>
      <c r="J110" s="45"/>
    </row>
    <row r="111" spans="2:10">
      <c r="B111" s="48"/>
      <c r="C111" s="20"/>
      <c r="E111" s="20"/>
      <c r="F111" s="26"/>
      <c r="G111" s="42"/>
      <c r="H111" s="42"/>
      <c r="I111" s="45"/>
      <c r="J111" s="45"/>
    </row>
    <row r="112" spans="2:10">
      <c r="B112" s="48"/>
      <c r="C112" s="20"/>
      <c r="E112" s="20"/>
      <c r="F112" s="26"/>
      <c r="G112" s="42"/>
      <c r="H112" s="42"/>
      <c r="I112" s="45"/>
      <c r="J112" s="45"/>
    </row>
    <row r="113" spans="2:10">
      <c r="B113" s="48"/>
      <c r="C113" s="20"/>
      <c r="E113" s="20"/>
      <c r="F113" s="26"/>
      <c r="G113" s="42"/>
      <c r="H113" s="42"/>
      <c r="I113" s="45"/>
      <c r="J113" s="45"/>
    </row>
    <row r="114" spans="2:10">
      <c r="B114" s="48"/>
      <c r="C114" s="20"/>
      <c r="E114" s="20"/>
      <c r="F114" s="26"/>
      <c r="G114" s="42"/>
      <c r="H114" s="42"/>
      <c r="I114" s="45"/>
      <c r="J114" s="45"/>
    </row>
    <row r="115" spans="2:10">
      <c r="B115" s="48"/>
      <c r="C115" s="20"/>
      <c r="E115" s="20"/>
      <c r="F115" s="26"/>
      <c r="G115" s="42"/>
      <c r="H115" s="42"/>
      <c r="I115" s="45"/>
      <c r="J115" s="45"/>
    </row>
    <row r="116" spans="2:10">
      <c r="B116" s="48"/>
      <c r="C116" s="20"/>
      <c r="E116" s="20"/>
      <c r="F116" s="26"/>
      <c r="G116" s="42"/>
      <c r="H116" s="42"/>
      <c r="I116" s="45"/>
      <c r="J116" s="45"/>
    </row>
    <row r="117" spans="2:10">
      <c r="B117" s="48"/>
      <c r="C117" s="20"/>
      <c r="E117" s="20"/>
      <c r="F117" s="26"/>
      <c r="G117" s="42"/>
      <c r="H117" s="42"/>
      <c r="I117" s="45"/>
      <c r="J117" s="45"/>
    </row>
    <row r="118" spans="2:10">
      <c r="B118" s="48"/>
      <c r="C118" s="20"/>
      <c r="E118" s="20"/>
      <c r="F118" s="26"/>
      <c r="G118" s="42"/>
      <c r="H118" s="42"/>
      <c r="I118" s="45"/>
      <c r="J118" s="45"/>
    </row>
    <row r="119" spans="2:10">
      <c r="B119" s="48"/>
      <c r="C119" s="20"/>
      <c r="E119" s="20"/>
      <c r="F119" s="26"/>
      <c r="G119" s="42"/>
      <c r="H119" s="42"/>
      <c r="I119" s="45"/>
      <c r="J119" s="45"/>
    </row>
    <row r="120" spans="2:10">
      <c r="B120" s="48"/>
      <c r="C120" s="20"/>
      <c r="E120" s="20"/>
      <c r="F120" s="26"/>
      <c r="G120" s="42"/>
      <c r="H120" s="42"/>
      <c r="I120" s="45"/>
      <c r="J120" s="45"/>
    </row>
    <row r="121" spans="2:10">
      <c r="B121" s="48"/>
      <c r="C121" s="20"/>
      <c r="E121" s="20"/>
      <c r="F121" s="26"/>
      <c r="G121" s="42"/>
      <c r="H121" s="42"/>
      <c r="I121" s="45"/>
      <c r="J121" s="45"/>
    </row>
    <row r="122" spans="2:10">
      <c r="B122" s="48"/>
      <c r="C122" s="20"/>
      <c r="E122" s="20"/>
      <c r="F122" s="26"/>
      <c r="G122" s="42"/>
      <c r="H122" s="42"/>
      <c r="I122" s="45"/>
      <c r="J122" s="45"/>
    </row>
    <row r="123" spans="2:10">
      <c r="B123" s="48"/>
      <c r="C123" s="20"/>
      <c r="E123" s="20"/>
      <c r="F123" s="26"/>
      <c r="G123" s="42"/>
      <c r="H123" s="42"/>
      <c r="I123" s="45"/>
      <c r="J123" s="45"/>
    </row>
    <row r="124" spans="2:10">
      <c r="B124" s="48"/>
      <c r="C124" s="20"/>
      <c r="E124" s="20"/>
      <c r="F124" s="26"/>
      <c r="G124" s="42"/>
      <c r="H124" s="42"/>
      <c r="I124" s="45"/>
      <c r="J124" s="45"/>
    </row>
    <row r="125" spans="2:10">
      <c r="B125" s="48"/>
      <c r="C125" s="20"/>
      <c r="E125" s="20"/>
      <c r="F125" s="26"/>
      <c r="G125" s="42"/>
      <c r="H125" s="42"/>
      <c r="I125" s="45"/>
      <c r="J125" s="45"/>
    </row>
    <row r="126" spans="2:10">
      <c r="B126" s="48"/>
      <c r="C126" s="20"/>
      <c r="E126" s="20"/>
      <c r="F126" s="26"/>
      <c r="G126" s="42"/>
      <c r="H126" s="42"/>
      <c r="I126" s="45"/>
      <c r="J126" s="45"/>
    </row>
    <row r="127" spans="2:10">
      <c r="B127" s="48"/>
      <c r="C127" s="20"/>
      <c r="E127" s="20"/>
      <c r="F127" s="26"/>
      <c r="G127" s="42"/>
      <c r="H127" s="42"/>
      <c r="I127" s="45"/>
      <c r="J127" s="45"/>
    </row>
    <row r="128" spans="2:10">
      <c r="B128" s="48"/>
      <c r="C128" s="20"/>
      <c r="E128" s="20"/>
      <c r="F128" s="26"/>
      <c r="G128" s="42"/>
      <c r="H128" s="42"/>
      <c r="I128" s="45"/>
      <c r="J128" s="45"/>
    </row>
    <row r="129" spans="2:10">
      <c r="B129" s="48"/>
      <c r="C129" s="20"/>
      <c r="E129" s="20"/>
      <c r="F129" s="26"/>
      <c r="G129" s="42"/>
      <c r="H129" s="42"/>
      <c r="I129" s="45"/>
      <c r="J129" s="45"/>
    </row>
    <row r="130" spans="2:10">
      <c r="B130" s="48"/>
      <c r="C130" s="20"/>
      <c r="E130" s="20"/>
      <c r="F130" s="26"/>
      <c r="G130" s="42"/>
      <c r="H130" s="42"/>
      <c r="I130" s="45"/>
      <c r="J130" s="45"/>
    </row>
    <row r="131" spans="2:10">
      <c r="B131" s="48"/>
      <c r="C131" s="20"/>
      <c r="E131" s="20"/>
      <c r="F131" s="26"/>
      <c r="G131" s="42"/>
      <c r="H131" s="42"/>
      <c r="I131" s="45"/>
      <c r="J131" s="45"/>
    </row>
    <row r="132" spans="2:10">
      <c r="B132" s="48"/>
      <c r="C132" s="20"/>
      <c r="E132" s="20"/>
      <c r="F132" s="26"/>
      <c r="G132" s="42"/>
      <c r="H132" s="42"/>
      <c r="I132" s="45"/>
      <c r="J132" s="45"/>
    </row>
    <row r="133" spans="2:10">
      <c r="B133" s="48"/>
      <c r="C133" s="20"/>
      <c r="E133" s="20"/>
      <c r="F133" s="26"/>
      <c r="G133" s="42"/>
      <c r="H133" s="42"/>
      <c r="I133" s="45"/>
      <c r="J133" s="45"/>
    </row>
    <row r="134" spans="2:10">
      <c r="B134" s="48"/>
      <c r="C134" s="20"/>
      <c r="E134" s="20"/>
      <c r="F134" s="26"/>
      <c r="G134" s="42"/>
      <c r="H134" s="42"/>
      <c r="I134" s="45"/>
      <c r="J134" s="45"/>
    </row>
    <row r="135" spans="2:10">
      <c r="B135" s="48"/>
      <c r="C135" s="20"/>
      <c r="E135" s="20"/>
      <c r="F135" s="26"/>
      <c r="G135" s="42"/>
      <c r="H135" s="42"/>
      <c r="I135" s="45"/>
      <c r="J135" s="45"/>
    </row>
    <row r="136" spans="2:10">
      <c r="B136" s="48"/>
      <c r="C136" s="20"/>
      <c r="E136" s="20"/>
      <c r="F136" s="26"/>
      <c r="G136" s="42"/>
      <c r="H136" s="42"/>
      <c r="I136" s="45"/>
      <c r="J136" s="45"/>
    </row>
    <row r="137" spans="2:10">
      <c r="B137" s="48"/>
      <c r="C137" s="20"/>
      <c r="E137" s="20"/>
      <c r="F137" s="26"/>
      <c r="G137" s="42"/>
      <c r="H137" s="42"/>
      <c r="I137" s="45"/>
      <c r="J137" s="45"/>
    </row>
    <row r="138" spans="2:10">
      <c r="B138" s="48"/>
      <c r="C138" s="20"/>
      <c r="E138" s="20"/>
      <c r="F138" s="26"/>
      <c r="G138" s="42"/>
      <c r="H138" s="42"/>
      <c r="I138" s="45"/>
      <c r="J138" s="45"/>
    </row>
    <row r="139" spans="2:10">
      <c r="B139" s="48"/>
      <c r="C139" s="20"/>
      <c r="E139" s="20"/>
      <c r="F139" s="26"/>
      <c r="G139" s="42"/>
      <c r="H139" s="42"/>
      <c r="I139" s="45"/>
      <c r="J139" s="45"/>
    </row>
    <row r="140" spans="2:10">
      <c r="B140" s="48"/>
      <c r="C140" s="20"/>
      <c r="E140" s="20"/>
      <c r="F140" s="26"/>
      <c r="G140" s="42"/>
      <c r="H140" s="42"/>
      <c r="I140" s="45"/>
      <c r="J140" s="45"/>
    </row>
    <row r="141" spans="2:10">
      <c r="B141" s="48"/>
      <c r="C141" s="20"/>
      <c r="E141" s="20"/>
      <c r="F141" s="26"/>
      <c r="G141" s="42"/>
      <c r="H141" s="42"/>
      <c r="I141" s="45"/>
      <c r="J141" s="45"/>
    </row>
    <row r="142" spans="2:10">
      <c r="B142" s="48"/>
      <c r="C142" s="20"/>
      <c r="E142" s="20"/>
      <c r="F142" s="26"/>
      <c r="G142" s="42"/>
      <c r="H142" s="42"/>
      <c r="I142" s="45"/>
      <c r="J142" s="45"/>
    </row>
    <row r="143" spans="2:10">
      <c r="B143" s="48"/>
      <c r="C143" s="20"/>
      <c r="E143" s="20"/>
      <c r="F143" s="26"/>
      <c r="G143" s="42"/>
      <c r="H143" s="42"/>
      <c r="I143" s="45"/>
      <c r="J143" s="45"/>
    </row>
    <row r="144" spans="2:10">
      <c r="B144" s="48"/>
      <c r="C144" s="20"/>
      <c r="E144" s="20"/>
      <c r="F144" s="26"/>
      <c r="G144" s="42"/>
      <c r="H144" s="42"/>
      <c r="I144" s="45"/>
      <c r="J144" s="45"/>
    </row>
    <row r="145" spans="2:10">
      <c r="B145" s="48"/>
      <c r="C145" s="20"/>
      <c r="E145" s="20"/>
      <c r="F145" s="26"/>
      <c r="G145" s="42"/>
      <c r="H145" s="42"/>
      <c r="I145" s="45"/>
      <c r="J145" s="45"/>
    </row>
    <row r="146" spans="2:10">
      <c r="B146" s="48"/>
      <c r="C146" s="20"/>
      <c r="E146" s="20"/>
      <c r="F146" s="26"/>
      <c r="G146" s="42"/>
      <c r="H146" s="42"/>
      <c r="I146" s="45"/>
      <c r="J146" s="45"/>
    </row>
    <row r="147" spans="2:10">
      <c r="B147" s="48"/>
      <c r="C147" s="20"/>
      <c r="E147" s="20"/>
      <c r="F147" s="26"/>
      <c r="G147" s="42"/>
      <c r="H147" s="42"/>
      <c r="I147" s="45"/>
      <c r="J147" s="45"/>
    </row>
    <row r="148" spans="2:10">
      <c r="B148" s="48"/>
      <c r="C148" s="20"/>
      <c r="E148" s="20"/>
      <c r="F148" s="26"/>
      <c r="G148" s="42"/>
      <c r="H148" s="42"/>
      <c r="I148" s="45"/>
      <c r="J148" s="45"/>
    </row>
    <row r="149" spans="2:10">
      <c r="B149" s="48"/>
      <c r="C149" s="20"/>
      <c r="E149" s="20"/>
      <c r="F149" s="26"/>
      <c r="G149" s="42"/>
      <c r="H149" s="42"/>
      <c r="I149" s="45"/>
      <c r="J149" s="45"/>
    </row>
    <row r="150" spans="2:10">
      <c r="B150" s="48"/>
      <c r="C150" s="20"/>
      <c r="E150" s="20"/>
      <c r="F150" s="26"/>
      <c r="G150" s="42"/>
      <c r="H150" s="42"/>
      <c r="I150" s="45"/>
      <c r="J150" s="45"/>
    </row>
    <row r="151" spans="2:10">
      <c r="B151" s="48"/>
      <c r="C151" s="20"/>
      <c r="E151" s="20"/>
      <c r="F151" s="26"/>
      <c r="G151" s="42"/>
      <c r="H151" s="42"/>
      <c r="I151" s="45"/>
      <c r="J151" s="45"/>
    </row>
    <row r="152" spans="2:10">
      <c r="B152" s="48"/>
      <c r="C152" s="20"/>
      <c r="E152" s="20"/>
      <c r="F152" s="26"/>
      <c r="G152" s="42"/>
      <c r="H152" s="42"/>
      <c r="I152" s="45"/>
      <c r="J152" s="45"/>
    </row>
    <row r="153" spans="2:10">
      <c r="B153" s="48"/>
      <c r="C153" s="20"/>
      <c r="E153" s="20"/>
      <c r="F153" s="26"/>
      <c r="G153" s="42"/>
      <c r="H153" s="42"/>
      <c r="I153" s="45"/>
      <c r="J153" s="45"/>
    </row>
    <row r="154" spans="2:10">
      <c r="B154" s="48"/>
      <c r="C154" s="20"/>
      <c r="E154" s="20"/>
      <c r="F154" s="26"/>
      <c r="G154" s="42"/>
      <c r="H154" s="42"/>
      <c r="I154" s="45"/>
      <c r="J154" s="45"/>
    </row>
    <row r="155" spans="2:10">
      <c r="B155" s="48"/>
      <c r="C155" s="20"/>
      <c r="E155" s="20"/>
      <c r="F155" s="26"/>
      <c r="G155" s="42"/>
      <c r="H155" s="42"/>
      <c r="I155" s="45"/>
      <c r="J155" s="45"/>
    </row>
    <row r="156" spans="2:10">
      <c r="B156" s="48"/>
      <c r="C156" s="20"/>
      <c r="E156" s="20"/>
      <c r="F156" s="26"/>
      <c r="G156" s="42"/>
      <c r="H156" s="42"/>
      <c r="I156" s="45"/>
      <c r="J156" s="45"/>
    </row>
    <row r="157" spans="2:10">
      <c r="B157" s="48"/>
      <c r="C157" s="20"/>
      <c r="E157" s="20"/>
      <c r="F157" s="26"/>
      <c r="G157" s="42"/>
      <c r="H157" s="42"/>
      <c r="I157" s="45"/>
      <c r="J157" s="45"/>
    </row>
    <row r="158" spans="2:10">
      <c r="B158" s="48"/>
      <c r="C158" s="20"/>
      <c r="E158" s="20"/>
      <c r="F158" s="26"/>
      <c r="G158" s="42"/>
      <c r="H158" s="42"/>
      <c r="I158" s="45"/>
      <c r="J158" s="45"/>
    </row>
    <row r="159" spans="2:10">
      <c r="B159" s="48"/>
      <c r="C159" s="20"/>
      <c r="E159" s="20"/>
      <c r="F159" s="26"/>
      <c r="G159" s="42"/>
      <c r="H159" s="42"/>
      <c r="I159" s="45"/>
      <c r="J159" s="45"/>
    </row>
    <row r="160" spans="2:10">
      <c r="B160" s="48"/>
      <c r="C160" s="20"/>
      <c r="E160" s="20"/>
      <c r="F160" s="26"/>
      <c r="G160" s="42"/>
      <c r="H160" s="42"/>
      <c r="I160" s="45"/>
      <c r="J160" s="45"/>
    </row>
    <row r="161" spans="2:10">
      <c r="B161" s="48"/>
      <c r="C161" s="20"/>
      <c r="E161" s="20"/>
      <c r="F161" s="26"/>
      <c r="G161" s="42"/>
      <c r="H161" s="42"/>
      <c r="I161" s="45"/>
      <c r="J161" s="45"/>
    </row>
    <row r="162" spans="2:10">
      <c r="B162" s="48"/>
      <c r="C162" s="20"/>
      <c r="E162" s="20"/>
      <c r="F162" s="26"/>
      <c r="G162" s="42"/>
      <c r="H162" s="42"/>
      <c r="I162" s="45"/>
      <c r="J162" s="45"/>
    </row>
    <row r="163" spans="2:10">
      <c r="B163" s="48"/>
      <c r="C163" s="20"/>
      <c r="E163" s="20"/>
      <c r="F163" s="26"/>
      <c r="G163" s="42"/>
      <c r="H163" s="42"/>
      <c r="I163" s="45"/>
      <c r="J163" s="45"/>
    </row>
    <row r="164" spans="2:10">
      <c r="B164" s="48"/>
      <c r="C164" s="20"/>
      <c r="E164" s="20"/>
      <c r="F164" s="26"/>
      <c r="G164" s="42"/>
      <c r="H164" s="42"/>
      <c r="I164" s="45"/>
      <c r="J164" s="45"/>
    </row>
    <row r="165" spans="2:10">
      <c r="B165" s="48"/>
      <c r="C165" s="20"/>
      <c r="E165" s="20"/>
      <c r="F165" s="26"/>
      <c r="G165" s="42"/>
      <c r="H165" s="42"/>
      <c r="I165" s="45"/>
      <c r="J165" s="45"/>
    </row>
    <row r="166" spans="2:10">
      <c r="B166" s="48"/>
      <c r="C166" s="20"/>
      <c r="E166" s="20"/>
      <c r="F166" s="26"/>
      <c r="G166" s="42"/>
      <c r="H166" s="42"/>
      <c r="I166" s="45"/>
      <c r="J166" s="45"/>
    </row>
    <row r="167" spans="2:10">
      <c r="B167" s="48"/>
      <c r="C167" s="20"/>
      <c r="E167" s="20"/>
      <c r="F167" s="26"/>
      <c r="G167" s="42"/>
      <c r="H167" s="42"/>
      <c r="I167" s="45"/>
      <c r="J167" s="45"/>
    </row>
    <row r="168" spans="2:10">
      <c r="B168" s="48"/>
      <c r="C168" s="20"/>
      <c r="E168" s="20"/>
      <c r="F168" s="26"/>
      <c r="G168" s="42"/>
      <c r="H168" s="42"/>
      <c r="I168" s="45"/>
      <c r="J168" s="45"/>
    </row>
    <row r="169" spans="2:10">
      <c r="B169" s="48"/>
      <c r="C169" s="20"/>
      <c r="E169" s="20"/>
      <c r="F169" s="26"/>
      <c r="G169" s="42"/>
      <c r="H169" s="42"/>
      <c r="I169" s="45"/>
      <c r="J169" s="45"/>
    </row>
    <row r="170" spans="2:10">
      <c r="B170" s="48"/>
      <c r="C170" s="20"/>
      <c r="E170" s="20"/>
      <c r="F170" s="26"/>
      <c r="G170" s="42"/>
      <c r="H170" s="42"/>
      <c r="I170" s="45"/>
      <c r="J170" s="45"/>
    </row>
    <row r="171" spans="2:10">
      <c r="B171" s="48"/>
      <c r="C171" s="20"/>
      <c r="E171" s="20"/>
      <c r="F171" s="26"/>
      <c r="G171" s="42"/>
      <c r="H171" s="42"/>
      <c r="I171" s="45"/>
      <c r="J171" s="45"/>
    </row>
    <row r="172" spans="2:10">
      <c r="B172" s="48"/>
      <c r="C172" s="20"/>
      <c r="E172" s="20"/>
      <c r="F172" s="26"/>
      <c r="G172" s="42"/>
      <c r="H172" s="42"/>
      <c r="I172" s="45"/>
      <c r="J172" s="45"/>
    </row>
    <row r="173" spans="2:10">
      <c r="B173" s="48"/>
      <c r="C173" s="20"/>
      <c r="E173" s="20"/>
      <c r="F173" s="26"/>
      <c r="G173" s="42"/>
      <c r="H173" s="42"/>
      <c r="I173" s="45"/>
      <c r="J173" s="45"/>
    </row>
    <row r="174" spans="2:10">
      <c r="B174" s="48"/>
      <c r="C174" s="20"/>
      <c r="E174" s="20"/>
      <c r="F174" s="26"/>
      <c r="G174" s="42"/>
      <c r="H174" s="42"/>
      <c r="I174" s="45"/>
      <c r="J174" s="45"/>
    </row>
    <row r="175" spans="2:10">
      <c r="B175" s="48"/>
      <c r="C175" s="20"/>
      <c r="E175" s="20"/>
      <c r="F175" s="26"/>
      <c r="G175" s="42"/>
      <c r="H175" s="42"/>
      <c r="I175" s="45"/>
      <c r="J175" s="45"/>
    </row>
    <row r="176" spans="2:10">
      <c r="B176" s="48"/>
      <c r="C176" s="20"/>
      <c r="E176" s="20"/>
      <c r="F176" s="26"/>
      <c r="G176" s="42"/>
      <c r="H176" s="42"/>
      <c r="I176" s="45"/>
      <c r="J176" s="45"/>
    </row>
    <row r="177" spans="2:10">
      <c r="B177" s="48"/>
      <c r="C177" s="20"/>
      <c r="E177" s="20"/>
      <c r="F177" s="26"/>
      <c r="G177" s="42"/>
      <c r="H177" s="42"/>
      <c r="I177" s="46"/>
      <c r="J177" s="46"/>
    </row>
    <row r="178" spans="2:10">
      <c r="B178" s="48"/>
      <c r="C178" s="20"/>
      <c r="E178" s="20"/>
      <c r="F178" s="26"/>
      <c r="G178" s="42"/>
      <c r="H178" s="42"/>
      <c r="I178" s="46"/>
      <c r="J178" s="46"/>
    </row>
    <row r="179" spans="2:10">
      <c r="B179" s="48"/>
      <c r="C179" s="20"/>
      <c r="E179" s="20"/>
      <c r="F179" s="26"/>
      <c r="G179" s="42"/>
      <c r="H179" s="42"/>
      <c r="I179" s="46"/>
      <c r="J179" s="46"/>
    </row>
    <row r="180" spans="2:10">
      <c r="B180" s="48"/>
      <c r="C180" s="20"/>
      <c r="E180" s="20"/>
      <c r="F180" s="26"/>
      <c r="G180" s="42"/>
      <c r="H180" s="42"/>
      <c r="I180" s="46"/>
      <c r="J180" s="46"/>
    </row>
    <row r="181" spans="2:10">
      <c r="B181" s="48"/>
      <c r="C181" s="20"/>
      <c r="E181" s="20"/>
      <c r="F181" s="26"/>
      <c r="G181" s="42"/>
      <c r="H181" s="42"/>
      <c r="I181" s="46"/>
      <c r="J181" s="46"/>
    </row>
    <row r="182" spans="2:10">
      <c r="B182" s="48"/>
      <c r="C182" s="20"/>
      <c r="E182" s="20"/>
      <c r="F182" s="26"/>
      <c r="G182" s="42"/>
      <c r="H182" s="42"/>
      <c r="I182" s="46"/>
      <c r="J182" s="46"/>
    </row>
    <row r="183" spans="2:10">
      <c r="B183" s="48"/>
      <c r="C183" s="20"/>
      <c r="E183" s="20"/>
      <c r="F183" s="26"/>
      <c r="G183" s="42"/>
      <c r="H183" s="42"/>
      <c r="I183" s="46"/>
      <c r="J183" s="46"/>
    </row>
    <row r="184" spans="2:10">
      <c r="B184" s="48"/>
      <c r="C184" s="20"/>
      <c r="E184" s="20"/>
      <c r="F184" s="26"/>
      <c r="G184" s="42"/>
      <c r="H184" s="42"/>
      <c r="I184" s="46"/>
      <c r="J184" s="46"/>
    </row>
    <row r="185" spans="2:10">
      <c r="B185" s="48"/>
      <c r="C185" s="20"/>
      <c r="E185" s="20"/>
      <c r="F185" s="26"/>
      <c r="G185" s="42"/>
      <c r="H185" s="42"/>
      <c r="I185" s="46"/>
      <c r="J185" s="46"/>
    </row>
    <row r="186" spans="2:10">
      <c r="B186" s="48"/>
      <c r="C186" s="20"/>
      <c r="E186" s="20"/>
      <c r="F186" s="26"/>
      <c r="G186" s="42"/>
      <c r="H186" s="42"/>
      <c r="I186" s="46"/>
      <c r="J186" s="46"/>
    </row>
    <row r="187" spans="2:10">
      <c r="B187" s="48"/>
      <c r="C187" s="20"/>
      <c r="E187" s="20"/>
      <c r="F187" s="26"/>
      <c r="G187" s="42"/>
      <c r="H187" s="42"/>
      <c r="I187" s="46"/>
      <c r="J187" s="46"/>
    </row>
    <row r="188" spans="2:10">
      <c r="B188" s="48"/>
      <c r="C188" s="20"/>
      <c r="E188" s="20"/>
      <c r="F188" s="26"/>
      <c r="G188" s="42"/>
      <c r="H188" s="42"/>
      <c r="I188" s="46"/>
      <c r="J188" s="46"/>
    </row>
    <row r="189" spans="2:10">
      <c r="B189" s="48"/>
      <c r="C189" s="20"/>
      <c r="E189" s="20"/>
      <c r="F189" s="26"/>
      <c r="G189" s="42"/>
      <c r="H189" s="42"/>
      <c r="I189" s="46"/>
      <c r="J189" s="46"/>
    </row>
    <row r="190" spans="2:10">
      <c r="B190" s="48"/>
      <c r="C190" s="20"/>
      <c r="E190" s="20"/>
      <c r="F190" s="26"/>
      <c r="G190" s="42"/>
      <c r="H190" s="42"/>
      <c r="I190" s="46"/>
      <c r="J190" s="46"/>
    </row>
    <row r="191" spans="2:10">
      <c r="B191" s="48"/>
      <c r="C191" s="20"/>
      <c r="E191" s="20"/>
      <c r="F191" s="26"/>
      <c r="G191" s="42"/>
      <c r="H191" s="42"/>
      <c r="I191" s="46"/>
      <c r="J191" s="46"/>
    </row>
    <row r="192" spans="2:10">
      <c r="B192" s="48"/>
      <c r="C192" s="20"/>
      <c r="E192" s="20"/>
      <c r="F192" s="26"/>
      <c r="G192" s="42"/>
      <c r="H192" s="42"/>
      <c r="I192" s="46"/>
      <c r="J192" s="46"/>
    </row>
    <row r="193" spans="2:10">
      <c r="B193" s="48"/>
      <c r="C193" s="20"/>
      <c r="E193" s="20"/>
      <c r="F193" s="26"/>
      <c r="G193" s="42"/>
      <c r="H193" s="42"/>
      <c r="I193" s="46"/>
      <c r="J193" s="46"/>
    </row>
    <row r="194" spans="2:10">
      <c r="B194" s="48"/>
      <c r="C194" s="20"/>
      <c r="E194" s="20"/>
      <c r="F194" s="26"/>
      <c r="G194" s="42"/>
      <c r="H194" s="42"/>
      <c r="I194" s="46"/>
      <c r="J194" s="46"/>
    </row>
    <row r="195" spans="2:10">
      <c r="B195" s="48"/>
      <c r="C195" s="20"/>
      <c r="E195" s="20"/>
      <c r="F195" s="26"/>
      <c r="G195" s="42"/>
      <c r="H195" s="42"/>
      <c r="I195" s="46"/>
      <c r="J195" s="46"/>
    </row>
    <row r="196" spans="2:10">
      <c r="B196" s="48"/>
      <c r="C196" s="20"/>
      <c r="E196" s="20"/>
      <c r="F196" s="26"/>
      <c r="G196" s="42"/>
      <c r="H196" s="42"/>
      <c r="I196" s="46"/>
      <c r="J196" s="46"/>
    </row>
    <row r="197" spans="2:10">
      <c r="B197" s="48"/>
      <c r="C197" s="20"/>
      <c r="E197" s="20"/>
      <c r="F197" s="26"/>
      <c r="G197" s="42"/>
      <c r="H197" s="42"/>
      <c r="I197" s="46"/>
      <c r="J197" s="46"/>
    </row>
    <row r="198" spans="2:10">
      <c r="B198" s="48"/>
      <c r="C198" s="20"/>
      <c r="E198" s="20"/>
      <c r="F198" s="26"/>
      <c r="G198" s="42"/>
      <c r="H198" s="42"/>
      <c r="I198" s="46"/>
      <c r="J198" s="46"/>
    </row>
    <row r="199" spans="2:10">
      <c r="B199" s="48"/>
      <c r="C199" s="20"/>
      <c r="E199" s="20"/>
      <c r="F199" s="26"/>
      <c r="G199" s="42"/>
      <c r="H199" s="42"/>
      <c r="I199" s="46"/>
      <c r="J199" s="46"/>
    </row>
    <row r="200" spans="2:10">
      <c r="B200" s="48"/>
      <c r="C200" s="20"/>
      <c r="E200" s="20"/>
      <c r="F200" s="26"/>
      <c r="G200" s="42"/>
      <c r="H200" s="42"/>
      <c r="I200" s="46"/>
      <c r="J200" s="46"/>
    </row>
    <row r="201" spans="2:10">
      <c r="B201" s="48"/>
      <c r="C201" s="20"/>
      <c r="E201" s="20"/>
      <c r="F201" s="26"/>
      <c r="G201" s="42"/>
      <c r="H201" s="42"/>
      <c r="I201" s="46"/>
      <c r="J201" s="46"/>
    </row>
    <row r="202" spans="2:10">
      <c r="B202" s="48"/>
      <c r="C202" s="20"/>
      <c r="E202" s="20"/>
      <c r="F202" s="26"/>
      <c r="G202" s="42"/>
      <c r="H202" s="42"/>
      <c r="I202" s="46"/>
      <c r="J202" s="46"/>
    </row>
    <row r="203" spans="2:10">
      <c r="B203" s="48"/>
      <c r="C203" s="20"/>
      <c r="E203" s="20"/>
      <c r="F203" s="26"/>
      <c r="G203" s="42"/>
      <c r="H203" s="42"/>
      <c r="I203" s="46"/>
      <c r="J203" s="46"/>
    </row>
    <row r="204" spans="2:10">
      <c r="B204" s="48"/>
      <c r="C204" s="20"/>
      <c r="E204" s="20"/>
      <c r="F204" s="26"/>
      <c r="G204" s="42"/>
      <c r="H204" s="42"/>
      <c r="I204" s="46"/>
      <c r="J204" s="46"/>
    </row>
    <row r="205" spans="2:10">
      <c r="B205" s="48"/>
      <c r="C205" s="20"/>
      <c r="E205" s="20"/>
      <c r="F205" s="26"/>
      <c r="G205" s="42"/>
      <c r="H205" s="42"/>
      <c r="I205" s="46"/>
      <c r="J205" s="46"/>
    </row>
    <row r="206" spans="2:10">
      <c r="B206" s="48"/>
      <c r="C206" s="20"/>
      <c r="E206" s="20"/>
      <c r="F206" s="26"/>
      <c r="G206" s="42"/>
      <c r="H206" s="42"/>
      <c r="I206" s="46"/>
      <c r="J206" s="46"/>
    </row>
    <row r="207" spans="2:10">
      <c r="B207" s="48"/>
      <c r="C207" s="20"/>
      <c r="E207" s="20"/>
      <c r="F207" s="26"/>
      <c r="G207" s="42"/>
      <c r="H207" s="42"/>
      <c r="I207" s="46"/>
      <c r="J207" s="46"/>
    </row>
    <row r="208" spans="2:10">
      <c r="B208" s="48"/>
      <c r="C208" s="20"/>
      <c r="E208" s="20"/>
      <c r="F208" s="26"/>
      <c r="G208" s="42"/>
      <c r="H208" s="42"/>
      <c r="I208" s="46"/>
      <c r="J208" s="46"/>
    </row>
    <row r="209" spans="2:10">
      <c r="B209" s="48"/>
      <c r="C209" s="20"/>
      <c r="E209" s="20"/>
      <c r="F209" s="26"/>
      <c r="G209" s="42"/>
      <c r="H209" s="42"/>
      <c r="I209" s="46"/>
      <c r="J209" s="46"/>
    </row>
    <row r="210" spans="2:10">
      <c r="B210" s="48"/>
      <c r="C210" s="20"/>
      <c r="E210" s="20"/>
      <c r="F210" s="26"/>
      <c r="G210" s="42"/>
      <c r="H210" s="42"/>
      <c r="I210" s="46"/>
      <c r="J210" s="46"/>
    </row>
    <row r="211" spans="2:10">
      <c r="B211" s="48"/>
      <c r="C211" s="20"/>
      <c r="E211" s="20"/>
      <c r="F211" s="26"/>
      <c r="G211" s="42"/>
      <c r="H211" s="42"/>
      <c r="I211" s="46"/>
      <c r="J211" s="46"/>
    </row>
    <row r="212" spans="2:10">
      <c r="B212" s="48"/>
      <c r="C212" s="20"/>
      <c r="E212" s="20"/>
      <c r="F212" s="26"/>
      <c r="G212" s="42"/>
      <c r="H212" s="42"/>
      <c r="I212" s="46"/>
      <c r="J212" s="46"/>
    </row>
    <row r="213" spans="2:10">
      <c r="B213" s="48"/>
      <c r="C213" s="20"/>
      <c r="E213" s="20"/>
      <c r="F213" s="26"/>
      <c r="G213" s="42"/>
      <c r="H213" s="42"/>
      <c r="I213" s="46"/>
      <c r="J213" s="46"/>
    </row>
    <row r="214" spans="2:10">
      <c r="B214" s="48"/>
      <c r="C214" s="20"/>
      <c r="E214" s="20"/>
      <c r="F214" s="26"/>
      <c r="G214" s="42"/>
      <c r="H214" s="42"/>
      <c r="I214" s="46"/>
      <c r="J214" s="46"/>
    </row>
    <row r="215" spans="2:10">
      <c r="B215" s="48"/>
      <c r="C215" s="20"/>
      <c r="E215" s="20"/>
      <c r="F215" s="26"/>
      <c r="G215" s="42"/>
      <c r="H215" s="42"/>
      <c r="I215" s="46"/>
      <c r="J215" s="46"/>
    </row>
    <row r="216" spans="2:10">
      <c r="B216" s="48"/>
      <c r="C216" s="20"/>
      <c r="E216" s="20"/>
      <c r="F216" s="26"/>
      <c r="G216" s="42"/>
      <c r="H216" s="42"/>
      <c r="I216" s="46"/>
      <c r="J216" s="46"/>
    </row>
    <row r="217" spans="2:10">
      <c r="B217" s="48"/>
      <c r="C217" s="20"/>
      <c r="E217" s="20"/>
      <c r="F217" s="26"/>
      <c r="G217" s="42"/>
      <c r="H217" s="42"/>
      <c r="I217" s="46"/>
      <c r="J217" s="46"/>
    </row>
    <row r="218" spans="2:10">
      <c r="B218" s="48"/>
      <c r="C218" s="20"/>
      <c r="E218" s="20"/>
      <c r="F218" s="26"/>
      <c r="G218" s="42"/>
      <c r="H218" s="42"/>
      <c r="I218" s="46"/>
      <c r="J218" s="46"/>
    </row>
    <row r="219" spans="2:10">
      <c r="I219" s="46"/>
      <c r="J219" s="46"/>
    </row>
    <row r="220" spans="2:10">
      <c r="I220" s="46"/>
      <c r="J220" s="46"/>
    </row>
    <row r="221" spans="2:10">
      <c r="I221" s="46"/>
      <c r="J221" s="46"/>
    </row>
    <row r="222" spans="2:10">
      <c r="I222" s="46"/>
      <c r="J222" s="46"/>
    </row>
    <row r="223" spans="2:10">
      <c r="I223" s="46"/>
      <c r="J223" s="46"/>
    </row>
    <row r="224" spans="2:10">
      <c r="I224" s="46"/>
      <c r="J224" s="46"/>
    </row>
    <row r="225" spans="9:10">
      <c r="I225" s="46"/>
      <c r="J225" s="46"/>
    </row>
    <row r="226" spans="9:10">
      <c r="I226" s="46"/>
      <c r="J226" s="46"/>
    </row>
    <row r="227" spans="9:10">
      <c r="I227" s="46"/>
      <c r="J227" s="46"/>
    </row>
    <row r="228" spans="9:10">
      <c r="I228" s="46"/>
      <c r="J228" s="46"/>
    </row>
    <row r="229" spans="9:10">
      <c r="I229" s="46"/>
      <c r="J229" s="46"/>
    </row>
    <row r="230" spans="9:10">
      <c r="I230" s="46"/>
      <c r="J230" s="46"/>
    </row>
    <row r="231" spans="9:10">
      <c r="I231" s="46"/>
      <c r="J231" s="46"/>
    </row>
    <row r="232" spans="9:10">
      <c r="I232" s="46"/>
      <c r="J232" s="46"/>
    </row>
    <row r="233" spans="9:10">
      <c r="I233" s="46"/>
      <c r="J233" s="46"/>
    </row>
    <row r="234" spans="9:10">
      <c r="I234" s="46"/>
      <c r="J234" s="46"/>
    </row>
    <row r="235" spans="9:10">
      <c r="I235" s="46"/>
      <c r="J235" s="46"/>
    </row>
    <row r="236" spans="9:10">
      <c r="I236" s="46"/>
      <c r="J236" s="46"/>
    </row>
    <row r="237" spans="9:10">
      <c r="I237" s="46"/>
      <c r="J237" s="46"/>
    </row>
    <row r="238" spans="9:10">
      <c r="I238" s="46"/>
      <c r="J238" s="46"/>
    </row>
    <row r="239" spans="9:10">
      <c r="I239" s="46"/>
      <c r="J239" s="46"/>
    </row>
    <row r="240" spans="9:10">
      <c r="I240" s="46"/>
      <c r="J240" s="46"/>
    </row>
    <row r="241" spans="9:10">
      <c r="I241" s="46"/>
      <c r="J241" s="46"/>
    </row>
    <row r="242" spans="9:10">
      <c r="I242" s="46"/>
      <c r="J242" s="46"/>
    </row>
    <row r="243" spans="9:10">
      <c r="I243" s="46"/>
      <c r="J243" s="46"/>
    </row>
    <row r="244" spans="9:10">
      <c r="I244" s="46"/>
      <c r="J244" s="46"/>
    </row>
    <row r="245" spans="9:10">
      <c r="I245" s="46"/>
      <c r="J245" s="46"/>
    </row>
    <row r="246" spans="9:10">
      <c r="I246" s="46"/>
      <c r="J246" s="46"/>
    </row>
    <row r="247" spans="9:10">
      <c r="I247" s="46"/>
      <c r="J247" s="46"/>
    </row>
    <row r="248" spans="9:10">
      <c r="I248" s="46"/>
      <c r="J248" s="46"/>
    </row>
    <row r="249" spans="9:10">
      <c r="I249" s="46"/>
      <c r="J249" s="46"/>
    </row>
    <row r="250" spans="9:10">
      <c r="I250" s="46"/>
      <c r="J250" s="46"/>
    </row>
    <row r="251" spans="9:10">
      <c r="I251" s="46"/>
      <c r="J251" s="46"/>
    </row>
    <row r="252" spans="9:10">
      <c r="I252" s="46"/>
      <c r="J252" s="46"/>
    </row>
    <row r="253" spans="9:10">
      <c r="I253" s="46"/>
      <c r="J253" s="46"/>
    </row>
    <row r="254" spans="9:10">
      <c r="I254" s="46"/>
      <c r="J254" s="46"/>
    </row>
    <row r="255" spans="9:10">
      <c r="I255" s="46"/>
      <c r="J255" s="46"/>
    </row>
    <row r="256" spans="9:10">
      <c r="I256" s="46"/>
      <c r="J256" s="46"/>
    </row>
    <row r="257" spans="9:10">
      <c r="I257" s="46"/>
      <c r="J257" s="46"/>
    </row>
    <row r="258" spans="9:10">
      <c r="I258" s="46"/>
      <c r="J258" s="46"/>
    </row>
    <row r="259" spans="9:10">
      <c r="I259" s="46"/>
      <c r="J259" s="46"/>
    </row>
    <row r="260" spans="9:10">
      <c r="I260" s="46"/>
      <c r="J260" s="46"/>
    </row>
    <row r="261" spans="9:10">
      <c r="I261" s="46"/>
      <c r="J261" s="46"/>
    </row>
    <row r="262" spans="9:10">
      <c r="I262" s="46"/>
      <c r="J262" s="46"/>
    </row>
    <row r="263" spans="9:10">
      <c r="I263" s="46"/>
      <c r="J263" s="46"/>
    </row>
    <row r="264" spans="9:10">
      <c r="I264" s="46"/>
      <c r="J264" s="46"/>
    </row>
    <row r="265" spans="9:10">
      <c r="I265" s="46"/>
      <c r="J265" s="46"/>
    </row>
    <row r="266" spans="9:10">
      <c r="I266" s="46"/>
      <c r="J266" s="46"/>
    </row>
    <row r="267" spans="9:10">
      <c r="I267" s="46"/>
      <c r="J267" s="46"/>
    </row>
    <row r="268" spans="9:10">
      <c r="I268" s="46"/>
      <c r="J268" s="46"/>
    </row>
    <row r="269" spans="9:10">
      <c r="I269" s="46"/>
      <c r="J269" s="46"/>
    </row>
    <row r="270" spans="9:10">
      <c r="I270" s="46"/>
      <c r="J270" s="46"/>
    </row>
    <row r="271" spans="9:10">
      <c r="I271" s="46"/>
      <c r="J271" s="46"/>
    </row>
    <row r="272" spans="9:10">
      <c r="I272" s="46"/>
      <c r="J272" s="46"/>
    </row>
    <row r="273" spans="9:10">
      <c r="I273" s="46"/>
      <c r="J273" s="46"/>
    </row>
    <row r="274" spans="9:10">
      <c r="I274" s="46"/>
      <c r="J274" s="46"/>
    </row>
    <row r="275" spans="9:10">
      <c r="I275" s="46"/>
      <c r="J275" s="46"/>
    </row>
    <row r="276" spans="9:10">
      <c r="I276" s="46"/>
      <c r="J276" s="46"/>
    </row>
    <row r="277" spans="9:10">
      <c r="I277" s="46"/>
      <c r="J277" s="46"/>
    </row>
    <row r="278" spans="9:10">
      <c r="I278" s="46"/>
      <c r="J278" s="46"/>
    </row>
    <row r="279" spans="9:10">
      <c r="I279" s="46"/>
      <c r="J279" s="46"/>
    </row>
    <row r="280" spans="9:10">
      <c r="I280" s="46"/>
      <c r="J280" s="46"/>
    </row>
    <row r="281" spans="9:10">
      <c r="I281" s="46"/>
      <c r="J281" s="46"/>
    </row>
    <row r="282" spans="9:10">
      <c r="I282" s="46"/>
      <c r="J282" s="46"/>
    </row>
    <row r="283" spans="9:10">
      <c r="I283" s="46"/>
      <c r="J283" s="46"/>
    </row>
    <row r="284" spans="9:10">
      <c r="I284" s="46"/>
      <c r="J284" s="46"/>
    </row>
    <row r="285" spans="9:10">
      <c r="I285" s="46"/>
      <c r="J285" s="46"/>
    </row>
    <row r="286" spans="9:10">
      <c r="I286" s="46"/>
      <c r="J286" s="46"/>
    </row>
    <row r="287" spans="9:10">
      <c r="I287" s="46"/>
      <c r="J287" s="46"/>
    </row>
    <row r="288" spans="9:10">
      <c r="I288" s="46"/>
      <c r="J288" s="46"/>
    </row>
    <row r="289" spans="9:10">
      <c r="I289" s="46"/>
      <c r="J289" s="46"/>
    </row>
    <row r="290" spans="9:10">
      <c r="I290" s="46"/>
      <c r="J290" s="46"/>
    </row>
    <row r="291" spans="9:10">
      <c r="I291" s="46"/>
      <c r="J291" s="46"/>
    </row>
    <row r="292" spans="9:10">
      <c r="I292" s="46"/>
      <c r="J292" s="46"/>
    </row>
    <row r="293" spans="9:10">
      <c r="I293" s="46"/>
      <c r="J293" s="46"/>
    </row>
    <row r="294" spans="9:10">
      <c r="I294" s="46"/>
      <c r="J294" s="46"/>
    </row>
    <row r="295" spans="9:10">
      <c r="I295" s="46"/>
      <c r="J295" s="46"/>
    </row>
    <row r="296" spans="9:10">
      <c r="I296" s="46"/>
      <c r="J296" s="46"/>
    </row>
    <row r="297" spans="9:10">
      <c r="I297" s="46"/>
      <c r="J297" s="46"/>
    </row>
    <row r="298" spans="9:10">
      <c r="I298" s="46"/>
      <c r="J298" s="46"/>
    </row>
    <row r="299" spans="9:10">
      <c r="I299" s="46"/>
      <c r="J299" s="46"/>
    </row>
    <row r="300" spans="9:10">
      <c r="I300" s="46"/>
      <c r="J300" s="46"/>
    </row>
    <row r="301" spans="9:10">
      <c r="I301" s="46"/>
      <c r="J301" s="46"/>
    </row>
    <row r="302" spans="9:10">
      <c r="I302" s="46"/>
      <c r="J302" s="46"/>
    </row>
    <row r="303" spans="9:10">
      <c r="I303" s="46"/>
      <c r="J303" s="46"/>
    </row>
    <row r="304" spans="9:10">
      <c r="I304" s="46"/>
      <c r="J304" s="46"/>
    </row>
    <row r="305" spans="9:10">
      <c r="I305" s="46"/>
      <c r="J305" s="46"/>
    </row>
    <row r="306" spans="9:10">
      <c r="I306" s="46"/>
      <c r="J306" s="46"/>
    </row>
    <row r="307" spans="9:10">
      <c r="I307" s="46"/>
      <c r="J307" s="46"/>
    </row>
    <row r="308" spans="9:10">
      <c r="I308" s="46"/>
      <c r="J308" s="46"/>
    </row>
    <row r="309" spans="9:10">
      <c r="I309" s="46"/>
      <c r="J309" s="46"/>
    </row>
    <row r="310" spans="9:10">
      <c r="I310" s="46"/>
      <c r="J310" s="46"/>
    </row>
    <row r="311" spans="9:10">
      <c r="I311" s="46"/>
      <c r="J311" s="46"/>
    </row>
    <row r="312" spans="9:10">
      <c r="I312" s="46"/>
      <c r="J312" s="46"/>
    </row>
    <row r="313" spans="9:10">
      <c r="I313" s="46"/>
      <c r="J313" s="46"/>
    </row>
    <row r="314" spans="9:10">
      <c r="I314" s="46"/>
      <c r="J314" s="46"/>
    </row>
    <row r="315" spans="9:10">
      <c r="I315" s="46"/>
      <c r="J315" s="46"/>
    </row>
    <row r="316" spans="9:10">
      <c r="I316" s="46"/>
      <c r="J316" s="46"/>
    </row>
    <row r="317" spans="9:10">
      <c r="I317" s="46"/>
      <c r="J317" s="46"/>
    </row>
    <row r="318" spans="9:10">
      <c r="I318" s="46"/>
      <c r="J318" s="46"/>
    </row>
    <row r="319" spans="9:10">
      <c r="I319" s="46"/>
      <c r="J319" s="46"/>
    </row>
    <row r="320" spans="9:10">
      <c r="I320" s="46"/>
      <c r="J320" s="46"/>
    </row>
    <row r="321" spans="9:10">
      <c r="I321" s="46"/>
      <c r="J321" s="46"/>
    </row>
    <row r="322" spans="9:10">
      <c r="I322" s="46"/>
      <c r="J322" s="46"/>
    </row>
    <row r="323" spans="9:10">
      <c r="I323" s="46"/>
      <c r="J323" s="46"/>
    </row>
    <row r="324" spans="9:10">
      <c r="I324" s="46"/>
      <c r="J324" s="46"/>
    </row>
    <row r="325" spans="9:10">
      <c r="I325" s="46"/>
      <c r="J325" s="46"/>
    </row>
    <row r="326" spans="9:10">
      <c r="I326" s="46"/>
      <c r="J326" s="46"/>
    </row>
    <row r="327" spans="9:10">
      <c r="I327" s="46"/>
      <c r="J327" s="46"/>
    </row>
    <row r="328" spans="9:10">
      <c r="I328" s="46"/>
      <c r="J328" s="46"/>
    </row>
    <row r="329" spans="9:10">
      <c r="I329" s="46"/>
      <c r="J329" s="46"/>
    </row>
    <row r="330" spans="9:10">
      <c r="I330" s="46"/>
      <c r="J330" s="46"/>
    </row>
    <row r="331" spans="9:10">
      <c r="I331" s="46"/>
      <c r="J331" s="46"/>
    </row>
    <row r="332" spans="9:10">
      <c r="I332" s="46"/>
      <c r="J332" s="46"/>
    </row>
    <row r="333" spans="9:10">
      <c r="I333" s="46"/>
      <c r="J333" s="46"/>
    </row>
    <row r="334" spans="9:10">
      <c r="I334" s="46"/>
      <c r="J334" s="46"/>
    </row>
    <row r="335" spans="9:10">
      <c r="I335" s="46"/>
      <c r="J335" s="46"/>
    </row>
    <row r="336" spans="9:10">
      <c r="I336" s="46"/>
      <c r="J336" s="46"/>
    </row>
    <row r="337" spans="9:10">
      <c r="I337" s="46"/>
      <c r="J337" s="46"/>
    </row>
    <row r="338" spans="9:10">
      <c r="I338" s="46"/>
      <c r="J338" s="46"/>
    </row>
    <row r="339" spans="9:10">
      <c r="I339" s="46"/>
      <c r="J339" s="46"/>
    </row>
    <row r="340" spans="9:10">
      <c r="I340" s="46"/>
      <c r="J340" s="46"/>
    </row>
    <row r="341" spans="9:10">
      <c r="I341" s="46"/>
      <c r="J341" s="46"/>
    </row>
    <row r="342" spans="9:10">
      <c r="I342" s="46"/>
      <c r="J342" s="46"/>
    </row>
    <row r="343" spans="9:10">
      <c r="I343" s="46"/>
      <c r="J343" s="46"/>
    </row>
    <row r="344" spans="9:10">
      <c r="I344" s="46"/>
      <c r="J344" s="46"/>
    </row>
    <row r="345" spans="9:10">
      <c r="I345" s="46"/>
      <c r="J345" s="46"/>
    </row>
    <row r="346" spans="9:10">
      <c r="I346" s="46"/>
      <c r="J346" s="46"/>
    </row>
    <row r="347" spans="9:10">
      <c r="I347" s="46"/>
      <c r="J347" s="46"/>
    </row>
    <row r="348" spans="9:10">
      <c r="I348" s="46"/>
      <c r="J348" s="46"/>
    </row>
    <row r="349" spans="9:10">
      <c r="I349" s="46"/>
      <c r="J349" s="46"/>
    </row>
    <row r="350" spans="9:10">
      <c r="I350" s="46"/>
      <c r="J350" s="46"/>
    </row>
    <row r="351" spans="9:10">
      <c r="I351" s="46"/>
      <c r="J351" s="46"/>
    </row>
    <row r="352" spans="9:10">
      <c r="I352" s="46"/>
      <c r="J352" s="46"/>
    </row>
    <row r="353" spans="9:10">
      <c r="I353" s="46"/>
      <c r="J353" s="46"/>
    </row>
    <row r="354" spans="9:10">
      <c r="I354" s="46"/>
      <c r="J354" s="46"/>
    </row>
    <row r="355" spans="9:10">
      <c r="I355" s="46"/>
      <c r="J355" s="46"/>
    </row>
    <row r="356" spans="9:10">
      <c r="I356" s="46"/>
      <c r="J356" s="46"/>
    </row>
    <row r="357" spans="9:10">
      <c r="I357" s="46"/>
      <c r="J357" s="46"/>
    </row>
    <row r="358" spans="9:10">
      <c r="I358" s="46"/>
      <c r="J358" s="46"/>
    </row>
    <row r="359" spans="9:10">
      <c r="I359" s="46"/>
      <c r="J359" s="46"/>
    </row>
    <row r="360" spans="9:10">
      <c r="I360" s="46"/>
      <c r="J360" s="46"/>
    </row>
    <row r="361" spans="9:10">
      <c r="I361" s="46"/>
      <c r="J361" s="46"/>
    </row>
    <row r="362" spans="9:10">
      <c r="I362" s="46"/>
      <c r="J362" s="46"/>
    </row>
    <row r="363" spans="9:10">
      <c r="I363" s="46"/>
      <c r="J363" s="46"/>
    </row>
    <row r="364" spans="9:10">
      <c r="I364" s="46"/>
      <c r="J364" s="46"/>
    </row>
    <row r="365" spans="9:10">
      <c r="I365" s="46"/>
      <c r="J365" s="46"/>
    </row>
    <row r="366" spans="9:10">
      <c r="I366" s="46"/>
      <c r="J366" s="46"/>
    </row>
    <row r="367" spans="9:10">
      <c r="I367" s="46"/>
      <c r="J367" s="46"/>
    </row>
    <row r="368" spans="9:10">
      <c r="I368" s="46"/>
      <c r="J368" s="46"/>
    </row>
    <row r="369" spans="9:10">
      <c r="I369" s="46"/>
      <c r="J369" s="46"/>
    </row>
    <row r="370" spans="9:10">
      <c r="I370" s="46"/>
      <c r="J370" s="46"/>
    </row>
    <row r="371" spans="9:10">
      <c r="I371" s="46"/>
      <c r="J371" s="46"/>
    </row>
    <row r="372" spans="9:10">
      <c r="I372" s="46"/>
      <c r="J372" s="46"/>
    </row>
    <row r="373" spans="9:10">
      <c r="I373" s="46"/>
      <c r="J373" s="46"/>
    </row>
    <row r="374" spans="9:10">
      <c r="I374" s="46"/>
      <c r="J374" s="46"/>
    </row>
    <row r="375" spans="9:10">
      <c r="I375" s="46"/>
      <c r="J375" s="46"/>
    </row>
    <row r="376" spans="9:10">
      <c r="I376" s="46"/>
      <c r="J376" s="46"/>
    </row>
    <row r="377" spans="9:10">
      <c r="I377" s="46"/>
      <c r="J377" s="46"/>
    </row>
    <row r="378" spans="9:10">
      <c r="I378" s="46"/>
      <c r="J378" s="46"/>
    </row>
    <row r="379" spans="9:10">
      <c r="I379" s="46"/>
      <c r="J379" s="46"/>
    </row>
    <row r="380" spans="9:10">
      <c r="I380" s="46"/>
      <c r="J380" s="46"/>
    </row>
    <row r="381" spans="9:10">
      <c r="I381" s="46"/>
      <c r="J381" s="46"/>
    </row>
    <row r="382" spans="9:10">
      <c r="I382" s="46"/>
      <c r="J382" s="46"/>
    </row>
    <row r="383" spans="9:10">
      <c r="I383" s="46"/>
      <c r="J383" s="46"/>
    </row>
    <row r="384" spans="9:10">
      <c r="I384" s="46"/>
      <c r="J384" s="46"/>
    </row>
    <row r="385" spans="9:10">
      <c r="I385" s="46"/>
      <c r="J385" s="46"/>
    </row>
    <row r="386" spans="9:10">
      <c r="I386" s="46"/>
      <c r="J386" s="46"/>
    </row>
    <row r="387" spans="9:10">
      <c r="I387" s="46"/>
      <c r="J387" s="46"/>
    </row>
    <row r="388" spans="9:10">
      <c r="I388" s="46"/>
      <c r="J388" s="46"/>
    </row>
    <row r="389" spans="9:10">
      <c r="I389" s="46"/>
      <c r="J389" s="46"/>
    </row>
    <row r="390" spans="9:10">
      <c r="I390" s="46"/>
      <c r="J390" s="46"/>
    </row>
    <row r="391" spans="9:10">
      <c r="I391" s="46"/>
      <c r="J391" s="46"/>
    </row>
    <row r="392" spans="9:10">
      <c r="I392" s="46"/>
      <c r="J392" s="46"/>
    </row>
    <row r="393" spans="9:10">
      <c r="I393" s="46"/>
      <c r="J393" s="46"/>
    </row>
    <row r="394" spans="9:10">
      <c r="I394" s="46"/>
      <c r="J394" s="46"/>
    </row>
    <row r="395" spans="9:10">
      <c r="I395" s="46"/>
      <c r="J395" s="46"/>
    </row>
    <row r="396" spans="9:10">
      <c r="I396" s="46"/>
      <c r="J396" s="46"/>
    </row>
    <row r="397" spans="9:10">
      <c r="I397" s="46"/>
      <c r="J397" s="46"/>
    </row>
    <row r="398" spans="9:10">
      <c r="I398" s="46"/>
      <c r="J398" s="46"/>
    </row>
    <row r="399" spans="9:10">
      <c r="I399" s="46"/>
      <c r="J399" s="46"/>
    </row>
    <row r="400" spans="9:10">
      <c r="I400" s="46"/>
      <c r="J400" s="46"/>
    </row>
    <row r="401" spans="9:10">
      <c r="I401" s="46"/>
      <c r="J401" s="46"/>
    </row>
    <row r="402" spans="9:10">
      <c r="I402" s="46"/>
      <c r="J402" s="46"/>
    </row>
    <row r="403" spans="9:10">
      <c r="I403" s="46"/>
      <c r="J403" s="46"/>
    </row>
    <row r="404" spans="9:10">
      <c r="I404" s="46"/>
      <c r="J404" s="46"/>
    </row>
    <row r="405" spans="9:10">
      <c r="I405" s="46"/>
      <c r="J405" s="46"/>
    </row>
    <row r="406" spans="9:10">
      <c r="I406" s="46"/>
      <c r="J406" s="46"/>
    </row>
    <row r="407" spans="9:10">
      <c r="I407" s="46"/>
      <c r="J407" s="46"/>
    </row>
    <row r="408" spans="9:10">
      <c r="I408" s="46"/>
      <c r="J408" s="46"/>
    </row>
    <row r="409" spans="9:10">
      <c r="I409" s="46"/>
      <c r="J409" s="46"/>
    </row>
    <row r="410" spans="9:10">
      <c r="I410" s="46"/>
      <c r="J410" s="46"/>
    </row>
    <row r="411" spans="9:10">
      <c r="I411" s="46"/>
      <c r="J411" s="46"/>
    </row>
    <row r="412" spans="9:10">
      <c r="I412" s="46"/>
      <c r="J412" s="46"/>
    </row>
    <row r="413" spans="9:10">
      <c r="I413" s="46"/>
      <c r="J413" s="46"/>
    </row>
    <row r="414" spans="9:10">
      <c r="I414" s="46"/>
      <c r="J414" s="46"/>
    </row>
    <row r="415" spans="9:10">
      <c r="I415" s="46"/>
      <c r="J415" s="46"/>
    </row>
    <row r="416" spans="9:10">
      <c r="I416" s="46"/>
      <c r="J416" s="46"/>
    </row>
    <row r="417" spans="9:10">
      <c r="I417" s="46"/>
      <c r="J417" s="46"/>
    </row>
    <row r="418" spans="9:10">
      <c r="I418" s="46"/>
      <c r="J418" s="46"/>
    </row>
    <row r="419" spans="9:10">
      <c r="I419" s="46"/>
      <c r="J419" s="46"/>
    </row>
    <row r="420" spans="9:10">
      <c r="I420" s="46"/>
      <c r="J420" s="46"/>
    </row>
    <row r="421" spans="9:10">
      <c r="I421" s="46"/>
      <c r="J421" s="46"/>
    </row>
    <row r="422" spans="9:10">
      <c r="I422" s="46"/>
      <c r="J422" s="46"/>
    </row>
    <row r="423" spans="9:10">
      <c r="I423" s="46"/>
      <c r="J423" s="46"/>
    </row>
    <row r="424" spans="9:10">
      <c r="I424" s="46"/>
      <c r="J424" s="46"/>
    </row>
    <row r="425" spans="9:10">
      <c r="I425" s="46"/>
      <c r="J425" s="46"/>
    </row>
    <row r="426" spans="9:10">
      <c r="I426" s="46"/>
      <c r="J426" s="46"/>
    </row>
    <row r="427" spans="9:10">
      <c r="I427" s="46"/>
      <c r="J427" s="46"/>
    </row>
    <row r="428" spans="9:10">
      <c r="I428" s="46"/>
      <c r="J428" s="46"/>
    </row>
    <row r="429" spans="9:10">
      <c r="I429" s="46"/>
      <c r="J429" s="46"/>
    </row>
    <row r="430" spans="9:10">
      <c r="I430" s="46"/>
      <c r="J430" s="46"/>
    </row>
    <row r="431" spans="9:10">
      <c r="I431" s="46"/>
      <c r="J431" s="46"/>
    </row>
    <row r="432" spans="9:10">
      <c r="I432" s="46"/>
      <c r="J432" s="46"/>
    </row>
    <row r="433" spans="9:10">
      <c r="I433" s="46"/>
      <c r="J433" s="46"/>
    </row>
    <row r="434" spans="9:10">
      <c r="I434" s="46"/>
      <c r="J434" s="46"/>
    </row>
    <row r="435" spans="9:10">
      <c r="I435" s="46"/>
      <c r="J435" s="46"/>
    </row>
    <row r="436" spans="9:10">
      <c r="I436" s="46"/>
      <c r="J436" s="46"/>
    </row>
    <row r="437" spans="9:10">
      <c r="I437" s="46"/>
      <c r="J437" s="46"/>
    </row>
    <row r="438" spans="9:10">
      <c r="I438" s="46"/>
      <c r="J438" s="46"/>
    </row>
    <row r="439" spans="9:10">
      <c r="I439" s="46"/>
      <c r="J439" s="46"/>
    </row>
    <row r="440" spans="9:10">
      <c r="I440" s="46"/>
      <c r="J440" s="46"/>
    </row>
    <row r="441" spans="9:10">
      <c r="I441" s="46"/>
      <c r="J441" s="46"/>
    </row>
    <row r="442" spans="9:10">
      <c r="I442" s="46"/>
      <c r="J442" s="46"/>
    </row>
    <row r="443" spans="9:10">
      <c r="I443" s="46"/>
      <c r="J443" s="46"/>
    </row>
    <row r="444" spans="9:10">
      <c r="I444" s="46"/>
      <c r="J444" s="46"/>
    </row>
    <row r="445" spans="9:10">
      <c r="I445" s="46"/>
      <c r="J445" s="46"/>
    </row>
    <row r="446" spans="9:10">
      <c r="I446" s="46"/>
      <c r="J446" s="46"/>
    </row>
    <row r="447" spans="9:10">
      <c r="I447" s="46"/>
      <c r="J447" s="46"/>
    </row>
    <row r="448" spans="9:10">
      <c r="I448" s="46"/>
      <c r="J448" s="46"/>
    </row>
    <row r="449" spans="9:10">
      <c r="I449" s="46"/>
      <c r="J449" s="46"/>
    </row>
    <row r="450" spans="9:10">
      <c r="I450" s="46"/>
      <c r="J450" s="46"/>
    </row>
    <row r="451" spans="9:10">
      <c r="I451" s="46"/>
      <c r="J451" s="46"/>
    </row>
    <row r="452" spans="9:10">
      <c r="I452" s="46"/>
      <c r="J452" s="46"/>
    </row>
    <row r="453" spans="9:10">
      <c r="I453" s="46"/>
      <c r="J453" s="46"/>
    </row>
    <row r="454" spans="9:10">
      <c r="I454" s="46"/>
      <c r="J454" s="46"/>
    </row>
    <row r="455" spans="9:10">
      <c r="I455" s="46"/>
      <c r="J455" s="46"/>
    </row>
    <row r="456" spans="9:10">
      <c r="I456" s="46"/>
      <c r="J456" s="46"/>
    </row>
    <row r="457" spans="9:10">
      <c r="I457" s="46"/>
      <c r="J457" s="46"/>
    </row>
    <row r="458" spans="9:10">
      <c r="I458" s="46"/>
      <c r="J458" s="46"/>
    </row>
    <row r="459" spans="9:10">
      <c r="I459" s="46"/>
      <c r="J459" s="46"/>
    </row>
    <row r="460" spans="9:10">
      <c r="I460" s="46"/>
      <c r="J460" s="46"/>
    </row>
    <row r="461" spans="9:10">
      <c r="I461" s="46"/>
      <c r="J461" s="46"/>
    </row>
    <row r="462" spans="9:10">
      <c r="I462" s="46"/>
      <c r="J462" s="46"/>
    </row>
    <row r="463" spans="9:10">
      <c r="I463" s="46"/>
      <c r="J463" s="46"/>
    </row>
    <row r="464" spans="9:10">
      <c r="I464" s="46"/>
      <c r="J464" s="46"/>
    </row>
    <row r="465" spans="9:10">
      <c r="I465" s="46"/>
      <c r="J465" s="46"/>
    </row>
    <row r="466" spans="9:10">
      <c r="I466" s="46"/>
      <c r="J466" s="46"/>
    </row>
    <row r="467" spans="9:10">
      <c r="I467" s="46"/>
      <c r="J467" s="46"/>
    </row>
    <row r="468" spans="9:10">
      <c r="I468" s="46"/>
      <c r="J468" s="46"/>
    </row>
    <row r="469" spans="9:10">
      <c r="I469" s="46"/>
      <c r="J469" s="46"/>
    </row>
    <row r="470" spans="9:10">
      <c r="I470" s="46"/>
      <c r="J470" s="46"/>
    </row>
    <row r="471" spans="9:10">
      <c r="I471" s="46"/>
      <c r="J471" s="46"/>
    </row>
    <row r="472" spans="9:10">
      <c r="I472" s="46"/>
      <c r="J472" s="46"/>
    </row>
    <row r="473" spans="9:10">
      <c r="I473" s="46"/>
      <c r="J473" s="46"/>
    </row>
    <row r="474" spans="9:10">
      <c r="I474" s="46"/>
      <c r="J474" s="46"/>
    </row>
    <row r="475" spans="9:10">
      <c r="I475" s="46"/>
      <c r="J475" s="46"/>
    </row>
    <row r="476" spans="9:10">
      <c r="I476" s="46"/>
      <c r="J476" s="46"/>
    </row>
    <row r="477" spans="9:10">
      <c r="I477" s="46"/>
      <c r="J477" s="46"/>
    </row>
    <row r="478" spans="9:10">
      <c r="I478" s="46"/>
      <c r="J478" s="46"/>
    </row>
    <row r="479" spans="9:10">
      <c r="I479" s="46"/>
      <c r="J479" s="46"/>
    </row>
    <row r="480" spans="9:10">
      <c r="I480" s="46"/>
      <c r="J480" s="46"/>
    </row>
    <row r="481" spans="9:10">
      <c r="I481" s="46"/>
      <c r="J481" s="46"/>
    </row>
    <row r="482" spans="9:10">
      <c r="I482" s="46"/>
      <c r="J482" s="46"/>
    </row>
    <row r="483" spans="9:10">
      <c r="I483" s="46"/>
      <c r="J483" s="46"/>
    </row>
    <row r="484" spans="9:10">
      <c r="I484" s="46"/>
      <c r="J484" s="46"/>
    </row>
    <row r="485" spans="9:10">
      <c r="I485" s="46"/>
      <c r="J485" s="46"/>
    </row>
    <row r="486" spans="9:10">
      <c r="I486" s="46"/>
      <c r="J486" s="46"/>
    </row>
    <row r="487" spans="9:10">
      <c r="I487" s="46"/>
      <c r="J487" s="46"/>
    </row>
    <row r="488" spans="9:10">
      <c r="I488" s="46"/>
      <c r="J488" s="46"/>
    </row>
    <row r="489" spans="9:10">
      <c r="I489" s="46"/>
      <c r="J489" s="46"/>
    </row>
    <row r="490" spans="9:10">
      <c r="I490" s="46"/>
      <c r="J490" s="46"/>
    </row>
    <row r="491" spans="9:10">
      <c r="I491" s="46"/>
      <c r="J491" s="46"/>
    </row>
    <row r="492" spans="9:10">
      <c r="I492" s="46"/>
      <c r="J492" s="46"/>
    </row>
    <row r="493" spans="9:10">
      <c r="I493" s="46"/>
      <c r="J493" s="46"/>
    </row>
    <row r="494" spans="9:10">
      <c r="I494" s="46"/>
      <c r="J494" s="46"/>
    </row>
    <row r="495" spans="9:10">
      <c r="I495" s="46"/>
      <c r="J495" s="46"/>
    </row>
    <row r="496" spans="9:10">
      <c r="I496" s="46"/>
      <c r="J496" s="46"/>
    </row>
    <row r="497" spans="9:10">
      <c r="I497" s="46"/>
      <c r="J497" s="46"/>
    </row>
    <row r="498" spans="9:10">
      <c r="I498" s="46"/>
      <c r="J498" s="46"/>
    </row>
    <row r="499" spans="9:10">
      <c r="I499" s="46"/>
      <c r="J499" s="46"/>
    </row>
    <row r="500" spans="9:10">
      <c r="I500" s="46"/>
      <c r="J500" s="46"/>
    </row>
    <row r="501" spans="9:10">
      <c r="I501" s="46"/>
      <c r="J501" s="46"/>
    </row>
    <row r="502" spans="9:10">
      <c r="I502" s="46"/>
      <c r="J502" s="46"/>
    </row>
    <row r="503" spans="9:10">
      <c r="I503" s="46"/>
      <c r="J503" s="46"/>
    </row>
    <row r="504" spans="9:10">
      <c r="I504" s="46"/>
      <c r="J504" s="46"/>
    </row>
    <row r="505" spans="9:10">
      <c r="I505" s="46"/>
      <c r="J505" s="46"/>
    </row>
    <row r="506" spans="9:10">
      <c r="I506" s="46"/>
      <c r="J506" s="46"/>
    </row>
    <row r="507" spans="9:10">
      <c r="I507" s="46"/>
      <c r="J507" s="46"/>
    </row>
    <row r="508" spans="9:10">
      <c r="I508" s="46"/>
      <c r="J508" s="46"/>
    </row>
    <row r="509" spans="9:10">
      <c r="I509" s="46"/>
      <c r="J509" s="46"/>
    </row>
    <row r="510" spans="9:10">
      <c r="I510" s="46"/>
      <c r="J510" s="46"/>
    </row>
    <row r="511" spans="9:10">
      <c r="I511" s="46"/>
      <c r="J511" s="46"/>
    </row>
    <row r="512" spans="9:10">
      <c r="I512" s="46"/>
      <c r="J512" s="46"/>
    </row>
    <row r="513" spans="9:10">
      <c r="I513" s="46"/>
      <c r="J513" s="46"/>
    </row>
    <row r="514" spans="9:10">
      <c r="I514" s="46"/>
      <c r="J514" s="46"/>
    </row>
    <row r="515" spans="9:10">
      <c r="I515" s="46"/>
      <c r="J515" s="46"/>
    </row>
    <row r="516" spans="9:10">
      <c r="I516" s="46"/>
      <c r="J516" s="46"/>
    </row>
    <row r="517" spans="9:10">
      <c r="I517" s="46"/>
      <c r="J517" s="46"/>
    </row>
    <row r="518" spans="9:10">
      <c r="I518" s="46"/>
      <c r="J518" s="46"/>
    </row>
    <row r="519" spans="9:10">
      <c r="I519" s="46"/>
      <c r="J519" s="46"/>
    </row>
    <row r="520" spans="9:10">
      <c r="I520" s="46"/>
      <c r="J520" s="46"/>
    </row>
    <row r="521" spans="9:10">
      <c r="I521" s="46"/>
      <c r="J521" s="46"/>
    </row>
    <row r="522" spans="9:10">
      <c r="I522" s="46"/>
      <c r="J522" s="46"/>
    </row>
    <row r="523" spans="9:10">
      <c r="I523" s="46"/>
      <c r="J523" s="46"/>
    </row>
    <row r="524" spans="9:10">
      <c r="I524" s="46"/>
      <c r="J524" s="46"/>
    </row>
    <row r="525" spans="9:10">
      <c r="I525" s="46"/>
      <c r="J525" s="46"/>
    </row>
    <row r="526" spans="9:10">
      <c r="I526" s="46"/>
      <c r="J526" s="46"/>
    </row>
    <row r="527" spans="9:10">
      <c r="I527" s="46"/>
      <c r="J527" s="46"/>
    </row>
    <row r="528" spans="9:10">
      <c r="I528" s="46"/>
      <c r="J528" s="46"/>
    </row>
    <row r="529" spans="9:10">
      <c r="I529" s="46"/>
      <c r="J529" s="46"/>
    </row>
    <row r="530" spans="9:10">
      <c r="I530" s="46"/>
      <c r="J530" s="46"/>
    </row>
    <row r="531" spans="9:10">
      <c r="I531" s="46"/>
      <c r="J531" s="46"/>
    </row>
    <row r="532" spans="9:10">
      <c r="I532" s="46"/>
      <c r="J532" s="46"/>
    </row>
    <row r="533" spans="9:10">
      <c r="I533" s="46"/>
      <c r="J533" s="46"/>
    </row>
    <row r="534" spans="9:10">
      <c r="I534" s="46"/>
      <c r="J534" s="46"/>
    </row>
    <row r="535" spans="9:10">
      <c r="I535" s="46"/>
      <c r="J535" s="46"/>
    </row>
    <row r="536" spans="9:10">
      <c r="I536" s="46"/>
      <c r="J536" s="46"/>
    </row>
    <row r="537" spans="9:10">
      <c r="I537" s="46"/>
      <c r="J537" s="46"/>
    </row>
    <row r="538" spans="9:10">
      <c r="I538" s="46"/>
      <c r="J538" s="46"/>
    </row>
    <row r="539" spans="9:10">
      <c r="I539" s="46"/>
      <c r="J539" s="46"/>
    </row>
    <row r="540" spans="9:10">
      <c r="I540" s="46"/>
      <c r="J540" s="46"/>
    </row>
    <row r="541" spans="9:10">
      <c r="I541" s="46"/>
      <c r="J541" s="46"/>
    </row>
    <row r="542" spans="9:10">
      <c r="I542" s="46"/>
      <c r="J542" s="46"/>
    </row>
    <row r="543" spans="9:10">
      <c r="I543" s="46"/>
      <c r="J543" s="46"/>
    </row>
    <row r="544" spans="9:10">
      <c r="I544" s="46"/>
      <c r="J544" s="46"/>
    </row>
    <row r="545" spans="9:10">
      <c r="I545" s="46"/>
      <c r="J545" s="46"/>
    </row>
    <row r="546" spans="9:10">
      <c r="I546" s="46"/>
      <c r="J546" s="46"/>
    </row>
    <row r="547" spans="9:10">
      <c r="I547" s="46"/>
      <c r="J547" s="46"/>
    </row>
    <row r="548" spans="9:10">
      <c r="I548" s="46"/>
      <c r="J548" s="46"/>
    </row>
    <row r="549" spans="9:10">
      <c r="I549" s="46"/>
      <c r="J549" s="46"/>
    </row>
    <row r="550" spans="9:10">
      <c r="I550" s="46"/>
      <c r="J550" s="46"/>
    </row>
    <row r="551" spans="9:10">
      <c r="I551" s="46"/>
      <c r="J551" s="46"/>
    </row>
    <row r="552" spans="9:10">
      <c r="I552" s="46"/>
      <c r="J552" s="46"/>
    </row>
    <row r="553" spans="9:10">
      <c r="I553" s="46"/>
      <c r="J553" s="46"/>
    </row>
    <row r="554" spans="9:10">
      <c r="I554" s="46"/>
      <c r="J554" s="46"/>
    </row>
    <row r="555" spans="9:10">
      <c r="I555" s="46"/>
      <c r="J555" s="46"/>
    </row>
    <row r="556" spans="9:10">
      <c r="I556" s="46"/>
      <c r="J556" s="46"/>
    </row>
    <row r="557" spans="9:10">
      <c r="I557" s="46"/>
      <c r="J557" s="46"/>
    </row>
    <row r="558" spans="9:10">
      <c r="I558" s="46"/>
      <c r="J558" s="46"/>
    </row>
    <row r="559" spans="9:10">
      <c r="I559" s="46"/>
      <c r="J559" s="46"/>
    </row>
    <row r="560" spans="9:10">
      <c r="I560" s="46"/>
      <c r="J560" s="46"/>
    </row>
    <row r="561" spans="9:10">
      <c r="I561" s="46"/>
      <c r="J561" s="46"/>
    </row>
    <row r="562" spans="9:10">
      <c r="I562" s="46"/>
      <c r="J562" s="46"/>
    </row>
    <row r="563" spans="9:10">
      <c r="I563" s="46"/>
      <c r="J563" s="46"/>
    </row>
    <row r="564" spans="9:10">
      <c r="I564" s="46"/>
      <c r="J564" s="46"/>
    </row>
    <row r="565" spans="9:10">
      <c r="I565" s="46"/>
      <c r="J565" s="46"/>
    </row>
    <row r="566" spans="9:10">
      <c r="I566" s="46"/>
      <c r="J566" s="46"/>
    </row>
    <row r="567" spans="9:10">
      <c r="I567" s="46"/>
      <c r="J567" s="46"/>
    </row>
    <row r="568" spans="9:10">
      <c r="I568" s="46"/>
      <c r="J568" s="46"/>
    </row>
    <row r="569" spans="9:10">
      <c r="I569" s="46"/>
      <c r="J569" s="46"/>
    </row>
    <row r="570" spans="9:10">
      <c r="I570" s="46"/>
      <c r="J570" s="46"/>
    </row>
    <row r="571" spans="9:10">
      <c r="I571" s="46"/>
      <c r="J571" s="46"/>
    </row>
    <row r="572" spans="9:10">
      <c r="I572" s="46"/>
      <c r="J572" s="46"/>
    </row>
    <row r="573" spans="9:10">
      <c r="I573" s="46"/>
      <c r="J573" s="46"/>
    </row>
    <row r="574" spans="9:10">
      <c r="I574" s="46"/>
      <c r="J574" s="46"/>
    </row>
    <row r="575" spans="9:10">
      <c r="I575" s="46"/>
      <c r="J575" s="46"/>
    </row>
    <row r="576" spans="9:10">
      <c r="I576" s="46"/>
      <c r="J576" s="46"/>
    </row>
    <row r="577" spans="9:10">
      <c r="I577" s="46"/>
      <c r="J577" s="46"/>
    </row>
    <row r="578" spans="9:10">
      <c r="I578" s="46"/>
      <c r="J578" s="46"/>
    </row>
    <row r="579" spans="9:10">
      <c r="I579" s="46"/>
      <c r="J579" s="46"/>
    </row>
    <row r="580" spans="9:10">
      <c r="I580" s="46"/>
      <c r="J580" s="46"/>
    </row>
    <row r="581" spans="9:10">
      <c r="I581" s="46"/>
      <c r="J581" s="46"/>
    </row>
    <row r="582" spans="9:10">
      <c r="I582" s="46"/>
      <c r="J582" s="46"/>
    </row>
    <row r="583" spans="9:10">
      <c r="I583" s="46"/>
      <c r="J583" s="46"/>
    </row>
    <row r="584" spans="9:10">
      <c r="I584" s="46"/>
      <c r="J584" s="46"/>
    </row>
    <row r="585" spans="9:10">
      <c r="I585" s="46"/>
      <c r="J585" s="46"/>
    </row>
    <row r="586" spans="9:10">
      <c r="I586" s="46"/>
      <c r="J586" s="46"/>
    </row>
    <row r="587" spans="9:10">
      <c r="I587" s="46"/>
      <c r="J587" s="46"/>
    </row>
    <row r="588" spans="9:10">
      <c r="I588" s="46"/>
      <c r="J588" s="46"/>
    </row>
    <row r="589" spans="9:10">
      <c r="I589" s="46"/>
      <c r="J589" s="46"/>
    </row>
    <row r="590" spans="9:10">
      <c r="I590" s="46"/>
      <c r="J590" s="46"/>
    </row>
    <row r="591" spans="9:10">
      <c r="I591" s="46"/>
      <c r="J591" s="46"/>
    </row>
    <row r="592" spans="9:10">
      <c r="I592" s="46"/>
      <c r="J592" s="46"/>
    </row>
    <row r="593" spans="9:10">
      <c r="I593" s="46"/>
      <c r="J593" s="46"/>
    </row>
    <row r="594" spans="9:10">
      <c r="I594" s="46"/>
      <c r="J594" s="46"/>
    </row>
    <row r="595" spans="9:10">
      <c r="I595" s="46"/>
      <c r="J595" s="46"/>
    </row>
    <row r="596" spans="9:10">
      <c r="I596" s="46"/>
      <c r="J596" s="46"/>
    </row>
    <row r="597" spans="9:10">
      <c r="I597" s="46"/>
      <c r="J597" s="46"/>
    </row>
    <row r="598" spans="9:10">
      <c r="I598" s="46"/>
      <c r="J598" s="46"/>
    </row>
    <row r="599" spans="9:10">
      <c r="I599" s="46"/>
      <c r="J599" s="46"/>
    </row>
    <row r="600" spans="9:10">
      <c r="I600" s="46"/>
      <c r="J600" s="46"/>
    </row>
    <row r="601" spans="9:10">
      <c r="I601" s="46"/>
      <c r="J601" s="46"/>
    </row>
    <row r="602" spans="9:10">
      <c r="I602" s="46"/>
      <c r="J602" s="46"/>
    </row>
    <row r="603" spans="9:10">
      <c r="I603" s="46"/>
      <c r="J603" s="46"/>
    </row>
    <row r="604" spans="9:10">
      <c r="I604" s="46"/>
      <c r="J604" s="46"/>
    </row>
    <row r="605" spans="9:10">
      <c r="I605" s="46"/>
      <c r="J605" s="46"/>
    </row>
    <row r="606" spans="9:10">
      <c r="I606" s="46"/>
      <c r="J606" s="46"/>
    </row>
    <row r="607" spans="9:10">
      <c r="I607" s="46"/>
      <c r="J607" s="46"/>
    </row>
    <row r="608" spans="9:10">
      <c r="I608" s="46"/>
      <c r="J608" s="46"/>
    </row>
    <row r="609" spans="9:10">
      <c r="I609" s="46"/>
      <c r="J609" s="46"/>
    </row>
    <row r="610" spans="9:10">
      <c r="I610" s="46"/>
      <c r="J610" s="46"/>
    </row>
    <row r="611" spans="9:10">
      <c r="I611" s="46"/>
      <c r="J611" s="46"/>
    </row>
    <row r="612" spans="9:10">
      <c r="I612" s="46"/>
      <c r="J612" s="46"/>
    </row>
    <row r="613" spans="9:10">
      <c r="I613" s="46"/>
      <c r="J613" s="46"/>
    </row>
    <row r="614" spans="9:10">
      <c r="I614" s="46"/>
      <c r="J614" s="46"/>
    </row>
    <row r="615" spans="9:10">
      <c r="I615" s="46"/>
      <c r="J615" s="46"/>
    </row>
    <row r="616" spans="9:10">
      <c r="I616" s="46"/>
      <c r="J616" s="46"/>
    </row>
    <row r="617" spans="9:10">
      <c r="I617" s="46"/>
      <c r="J617" s="46"/>
    </row>
    <row r="618" spans="9:10">
      <c r="I618" s="46"/>
      <c r="J618" s="46"/>
    </row>
    <row r="619" spans="9:10">
      <c r="I619" s="46"/>
      <c r="J619" s="46"/>
    </row>
    <row r="620" spans="9:10">
      <c r="I620" s="46"/>
      <c r="J620" s="46"/>
    </row>
    <row r="621" spans="9:10">
      <c r="I621" s="46"/>
      <c r="J621" s="46"/>
    </row>
    <row r="622" spans="9:10">
      <c r="I622" s="46"/>
      <c r="J622" s="46"/>
    </row>
    <row r="623" spans="9:10">
      <c r="I623" s="46"/>
      <c r="J623" s="46"/>
    </row>
    <row r="624" spans="9:10">
      <c r="I624" s="46"/>
      <c r="J624" s="46"/>
    </row>
    <row r="625" spans="9:10">
      <c r="I625" s="46"/>
      <c r="J625" s="46"/>
    </row>
    <row r="626" spans="9:10">
      <c r="I626" s="46"/>
      <c r="J626" s="46"/>
    </row>
    <row r="627" spans="9:10">
      <c r="I627" s="46"/>
      <c r="J627" s="46"/>
    </row>
    <row r="628" spans="9:10">
      <c r="I628" s="46"/>
      <c r="J628" s="46"/>
    </row>
    <row r="629" spans="9:10">
      <c r="I629" s="46"/>
      <c r="J629" s="46"/>
    </row>
    <row r="630" spans="9:10">
      <c r="I630" s="46"/>
      <c r="J630" s="46"/>
    </row>
    <row r="631" spans="9:10">
      <c r="I631" s="46"/>
      <c r="J631" s="46"/>
    </row>
    <row r="632" spans="9:10">
      <c r="I632" s="46"/>
      <c r="J632" s="46"/>
    </row>
    <row r="633" spans="9:10">
      <c r="I633" s="46"/>
      <c r="J633" s="46"/>
    </row>
    <row r="634" spans="9:10">
      <c r="I634" s="46"/>
      <c r="J634" s="46"/>
    </row>
    <row r="635" spans="9:10">
      <c r="I635" s="46"/>
      <c r="J635" s="46"/>
    </row>
    <row r="636" spans="9:10">
      <c r="I636" s="46"/>
      <c r="J636" s="46"/>
    </row>
    <row r="637" spans="9:10">
      <c r="I637" s="46"/>
      <c r="J637" s="46"/>
    </row>
    <row r="638" spans="9:10">
      <c r="I638" s="46"/>
      <c r="J638" s="46"/>
    </row>
    <row r="639" spans="9:10">
      <c r="I639" s="46"/>
      <c r="J639" s="46"/>
    </row>
    <row r="640" spans="9:10">
      <c r="I640" s="46"/>
      <c r="J640" s="46"/>
    </row>
    <row r="641" spans="9:10">
      <c r="I641" s="46"/>
      <c r="J641" s="46"/>
    </row>
    <row r="642" spans="9:10">
      <c r="I642" s="46"/>
      <c r="J642" s="46"/>
    </row>
    <row r="643" spans="9:10">
      <c r="I643" s="46"/>
      <c r="J643" s="46"/>
    </row>
    <row r="644" spans="9:10">
      <c r="I644" s="46"/>
      <c r="J644" s="46"/>
    </row>
    <row r="645" spans="9:10">
      <c r="I645" s="46"/>
      <c r="J645" s="46"/>
    </row>
    <row r="646" spans="9:10">
      <c r="I646" s="46"/>
      <c r="J646" s="46"/>
    </row>
    <row r="647" spans="9:10">
      <c r="I647" s="46"/>
      <c r="J647" s="46"/>
    </row>
    <row r="648" spans="9:10">
      <c r="I648" s="46"/>
      <c r="J648" s="46"/>
    </row>
    <row r="649" spans="9:10">
      <c r="I649" s="46"/>
      <c r="J649" s="46"/>
    </row>
    <row r="650" spans="9:10">
      <c r="I650" s="46"/>
      <c r="J650" s="46"/>
    </row>
    <row r="651" spans="9:10">
      <c r="I651" s="46"/>
      <c r="J651" s="46"/>
    </row>
    <row r="652" spans="9:10">
      <c r="I652" s="46"/>
      <c r="J652" s="46"/>
    </row>
    <row r="653" spans="9:10">
      <c r="I653" s="46"/>
      <c r="J653" s="46"/>
    </row>
    <row r="654" spans="9:10">
      <c r="I654" s="46"/>
      <c r="J654" s="46"/>
    </row>
    <row r="655" spans="9:10">
      <c r="I655" s="46"/>
      <c r="J655" s="46"/>
    </row>
    <row r="656" spans="9:10">
      <c r="I656" s="46"/>
      <c r="J656" s="46"/>
    </row>
    <row r="657" spans="9:10">
      <c r="I657" s="46"/>
      <c r="J657" s="46"/>
    </row>
    <row r="658" spans="9:10">
      <c r="I658" s="46"/>
      <c r="J658" s="46"/>
    </row>
    <row r="659" spans="9:10">
      <c r="I659" s="46"/>
      <c r="J659" s="46"/>
    </row>
    <row r="660" spans="9:10">
      <c r="I660" s="46"/>
      <c r="J660" s="46"/>
    </row>
    <row r="661" spans="9:10">
      <c r="I661" s="46"/>
      <c r="J661" s="46"/>
    </row>
    <row r="662" spans="9:10">
      <c r="I662" s="46"/>
      <c r="J662" s="46"/>
    </row>
    <row r="663" spans="9:10">
      <c r="I663" s="46"/>
      <c r="J663" s="46"/>
    </row>
    <row r="664" spans="9:10">
      <c r="I664" s="46"/>
      <c r="J664" s="46"/>
    </row>
    <row r="665" spans="9:10">
      <c r="I665" s="46"/>
      <c r="J665" s="46"/>
    </row>
    <row r="666" spans="9:10">
      <c r="I666" s="46"/>
      <c r="J666" s="46"/>
    </row>
    <row r="667" spans="9:10">
      <c r="I667" s="46"/>
      <c r="J667" s="46"/>
    </row>
    <row r="668" spans="9:10">
      <c r="I668" s="46"/>
      <c r="J668" s="46"/>
    </row>
    <row r="669" spans="9:10">
      <c r="I669" s="46"/>
      <c r="J669" s="46"/>
    </row>
    <row r="670" spans="9:10">
      <c r="I670" s="46"/>
      <c r="J670" s="46"/>
    </row>
    <row r="671" spans="9:10">
      <c r="I671" s="46"/>
      <c r="J671" s="46"/>
    </row>
    <row r="672" spans="9:10">
      <c r="I672" s="46"/>
      <c r="J672" s="46"/>
    </row>
    <row r="673" spans="9:10">
      <c r="I673" s="46"/>
      <c r="J673" s="46"/>
    </row>
    <row r="674" spans="9:10">
      <c r="I674" s="46"/>
      <c r="J674" s="46"/>
    </row>
    <row r="675" spans="9:10">
      <c r="I675" s="46"/>
      <c r="J675" s="46"/>
    </row>
    <row r="676" spans="9:10">
      <c r="I676" s="46"/>
      <c r="J676" s="46"/>
    </row>
    <row r="677" spans="9:10">
      <c r="I677" s="46"/>
      <c r="J677" s="46"/>
    </row>
    <row r="678" spans="9:10">
      <c r="I678" s="46"/>
      <c r="J678" s="46"/>
    </row>
    <row r="679" spans="9:10">
      <c r="I679" s="46"/>
      <c r="J679" s="46"/>
    </row>
    <row r="680" spans="9:10">
      <c r="I680" s="46"/>
      <c r="J680" s="46"/>
    </row>
    <row r="681" spans="9:10">
      <c r="I681" s="46"/>
      <c r="J681" s="46"/>
    </row>
    <row r="682" spans="9:10">
      <c r="I682" s="46"/>
      <c r="J682" s="46"/>
    </row>
    <row r="683" spans="9:10">
      <c r="I683" s="46"/>
      <c r="J683" s="46"/>
    </row>
    <row r="684" spans="9:10">
      <c r="I684" s="46"/>
      <c r="J684" s="46"/>
    </row>
    <row r="685" spans="9:10">
      <c r="I685" s="46"/>
      <c r="J685" s="46"/>
    </row>
    <row r="686" spans="9:10">
      <c r="I686" s="46"/>
      <c r="J686" s="46"/>
    </row>
    <row r="687" spans="9:10">
      <c r="I687" s="46"/>
      <c r="J687" s="46"/>
    </row>
    <row r="688" spans="9:10">
      <c r="I688" s="46"/>
      <c r="J688" s="46"/>
    </row>
    <row r="689" spans="9:10">
      <c r="I689" s="46"/>
      <c r="J689" s="46"/>
    </row>
    <row r="690" spans="9:10">
      <c r="I690" s="46"/>
      <c r="J690" s="46"/>
    </row>
    <row r="691" spans="9:10">
      <c r="I691" s="46"/>
      <c r="J691" s="46"/>
    </row>
    <row r="692" spans="9:10">
      <c r="I692" s="46"/>
      <c r="J692" s="46"/>
    </row>
    <row r="693" spans="9:10">
      <c r="I693" s="46"/>
      <c r="J693" s="46"/>
    </row>
    <row r="694" spans="9:10">
      <c r="I694" s="46"/>
      <c r="J694" s="46"/>
    </row>
    <row r="695" spans="9:10">
      <c r="I695" s="46"/>
      <c r="J695" s="46"/>
    </row>
    <row r="696" spans="9:10">
      <c r="I696" s="46"/>
      <c r="J696" s="46"/>
    </row>
    <row r="697" spans="9:10">
      <c r="I697" s="46"/>
      <c r="J697" s="46"/>
    </row>
    <row r="698" spans="9:10">
      <c r="I698" s="46"/>
      <c r="J698" s="46"/>
    </row>
    <row r="699" spans="9:10">
      <c r="I699" s="46"/>
      <c r="J699" s="46"/>
    </row>
    <row r="700" spans="9:10">
      <c r="I700" s="46"/>
      <c r="J700" s="46"/>
    </row>
    <row r="701" spans="9:10">
      <c r="I701" s="46"/>
      <c r="J701" s="46"/>
    </row>
    <row r="702" spans="9:10">
      <c r="I702" s="46"/>
      <c r="J702" s="46"/>
    </row>
    <row r="703" spans="9:10">
      <c r="I703" s="46"/>
      <c r="J703" s="46"/>
    </row>
    <row r="704" spans="9:10">
      <c r="I704" s="46"/>
      <c r="J704" s="46"/>
    </row>
    <row r="705" spans="9:10">
      <c r="I705" s="46"/>
      <c r="J705" s="46"/>
    </row>
    <row r="706" spans="9:10">
      <c r="I706" s="46"/>
      <c r="J706" s="46"/>
    </row>
    <row r="707" spans="9:10">
      <c r="I707" s="46"/>
      <c r="J707" s="46"/>
    </row>
    <row r="708" spans="9:10">
      <c r="I708" s="46"/>
      <c r="J708" s="46"/>
    </row>
    <row r="709" spans="9:10">
      <c r="I709" s="46"/>
      <c r="J709" s="46"/>
    </row>
    <row r="710" spans="9:10">
      <c r="I710" s="46"/>
      <c r="J710" s="46"/>
    </row>
    <row r="711" spans="9:10">
      <c r="I711" s="46"/>
      <c r="J711" s="46"/>
    </row>
    <row r="712" spans="9:10">
      <c r="I712" s="46"/>
      <c r="J712" s="46"/>
    </row>
    <row r="713" spans="9:10">
      <c r="I713" s="46"/>
      <c r="J713" s="46"/>
    </row>
    <row r="714" spans="9:10">
      <c r="I714" s="46"/>
      <c r="J714" s="46"/>
    </row>
    <row r="715" spans="9:10">
      <c r="I715" s="46"/>
      <c r="J715" s="46"/>
    </row>
    <row r="716" spans="9:10">
      <c r="I716" s="46"/>
      <c r="J716" s="46"/>
    </row>
    <row r="717" spans="9:10">
      <c r="I717" s="46"/>
      <c r="J717" s="46"/>
    </row>
    <row r="718" spans="9:10">
      <c r="I718" s="46"/>
      <c r="J718" s="46"/>
    </row>
    <row r="719" spans="9:10">
      <c r="I719" s="46"/>
      <c r="J719" s="46"/>
    </row>
    <row r="720" spans="9:10">
      <c r="I720" s="46"/>
      <c r="J720" s="46"/>
    </row>
    <row r="721" spans="9:10">
      <c r="I721" s="46"/>
      <c r="J721" s="46"/>
    </row>
    <row r="722" spans="9:10">
      <c r="I722" s="46"/>
      <c r="J722" s="46"/>
    </row>
    <row r="723" spans="9:10">
      <c r="I723" s="46"/>
      <c r="J723" s="46"/>
    </row>
    <row r="724" spans="9:10">
      <c r="I724" s="46"/>
      <c r="J724" s="46"/>
    </row>
    <row r="725" spans="9:10">
      <c r="I725" s="46"/>
      <c r="J725" s="46"/>
    </row>
    <row r="726" spans="9:10">
      <c r="I726" s="46"/>
      <c r="J726" s="46"/>
    </row>
    <row r="727" spans="9:10">
      <c r="I727" s="46"/>
      <c r="J727" s="46"/>
    </row>
    <row r="728" spans="9:10">
      <c r="I728" s="46"/>
      <c r="J728" s="46"/>
    </row>
    <row r="729" spans="9:10">
      <c r="I729" s="46"/>
      <c r="J729" s="46"/>
    </row>
    <row r="730" spans="9:10">
      <c r="I730" s="46"/>
      <c r="J730" s="46"/>
    </row>
    <row r="731" spans="9:10">
      <c r="I731" s="46"/>
      <c r="J731" s="46"/>
    </row>
    <row r="732" spans="9:10">
      <c r="I732" s="46"/>
      <c r="J732" s="46"/>
    </row>
    <row r="733" spans="9:10">
      <c r="I733" s="46"/>
      <c r="J733" s="46"/>
    </row>
    <row r="734" spans="9:10">
      <c r="I734" s="46"/>
      <c r="J734" s="46"/>
    </row>
    <row r="735" spans="9:10">
      <c r="I735" s="46"/>
      <c r="J735" s="46"/>
    </row>
    <row r="736" spans="9:10">
      <c r="I736" s="46"/>
      <c r="J736" s="46"/>
    </row>
    <row r="737" spans="9:10">
      <c r="I737" s="46"/>
      <c r="J737" s="46"/>
    </row>
    <row r="738" spans="9:10">
      <c r="I738" s="46"/>
      <c r="J738" s="46"/>
    </row>
    <row r="739" spans="9:10">
      <c r="I739" s="46"/>
      <c r="J739" s="46"/>
    </row>
    <row r="740" spans="9:10">
      <c r="I740" s="46"/>
      <c r="J740" s="46"/>
    </row>
    <row r="741" spans="9:10">
      <c r="I741" s="46"/>
      <c r="J741" s="46"/>
    </row>
    <row r="742" spans="9:10">
      <c r="I742" s="46"/>
      <c r="J742" s="46"/>
    </row>
    <row r="743" spans="9:10">
      <c r="I743" s="46"/>
      <c r="J743" s="46"/>
    </row>
    <row r="744" spans="9:10">
      <c r="I744" s="46"/>
      <c r="J744" s="46"/>
    </row>
    <row r="745" spans="9:10">
      <c r="I745" s="46"/>
      <c r="J745" s="46"/>
    </row>
    <row r="746" spans="9:10">
      <c r="I746" s="46"/>
      <c r="J746" s="46"/>
    </row>
    <row r="747" spans="9:10">
      <c r="I747" s="46"/>
      <c r="J747" s="46"/>
    </row>
    <row r="748" spans="9:10">
      <c r="I748" s="46"/>
      <c r="J748" s="46"/>
    </row>
    <row r="749" spans="9:10">
      <c r="I749" s="46"/>
      <c r="J749" s="46"/>
    </row>
    <row r="750" spans="9:10">
      <c r="I750" s="46"/>
      <c r="J750" s="46"/>
    </row>
    <row r="751" spans="9:10">
      <c r="I751" s="46"/>
      <c r="J751" s="46"/>
    </row>
    <row r="752" spans="9:10">
      <c r="I752" s="46"/>
      <c r="J752" s="46"/>
    </row>
    <row r="753" spans="9:10">
      <c r="I753" s="46"/>
      <c r="J753" s="46"/>
    </row>
    <row r="754" spans="9:10">
      <c r="I754" s="46"/>
      <c r="J754" s="46"/>
    </row>
    <row r="755" spans="9:10">
      <c r="I755" s="46"/>
      <c r="J755" s="46"/>
    </row>
    <row r="756" spans="9:10">
      <c r="I756" s="46"/>
      <c r="J756" s="46"/>
    </row>
    <row r="757" spans="9:10">
      <c r="I757" s="46"/>
      <c r="J757" s="46"/>
    </row>
    <row r="758" spans="9:10">
      <c r="I758" s="46"/>
      <c r="J758" s="46"/>
    </row>
    <row r="759" spans="9:10">
      <c r="I759" s="46"/>
      <c r="J759" s="46"/>
    </row>
    <row r="760" spans="9:10">
      <c r="I760" s="46"/>
      <c r="J760" s="46"/>
    </row>
    <row r="761" spans="9:10">
      <c r="I761" s="46"/>
      <c r="J761" s="46"/>
    </row>
    <row r="762" spans="9:10">
      <c r="I762" s="46"/>
      <c r="J762" s="46"/>
    </row>
    <row r="763" spans="9:10">
      <c r="I763" s="46"/>
      <c r="J763" s="46"/>
    </row>
    <row r="764" spans="9:10">
      <c r="I764" s="46"/>
      <c r="J764" s="46"/>
    </row>
    <row r="765" spans="9:10">
      <c r="I765" s="46"/>
      <c r="J765" s="46"/>
    </row>
    <row r="766" spans="9:10">
      <c r="I766" s="46"/>
      <c r="J766" s="46"/>
    </row>
    <row r="767" spans="9:10">
      <c r="I767" s="46"/>
      <c r="J767" s="46"/>
    </row>
    <row r="768" spans="9:10">
      <c r="I768" s="46"/>
      <c r="J768" s="46"/>
    </row>
    <row r="769" spans="9:10">
      <c r="I769" s="46"/>
      <c r="J769" s="46"/>
    </row>
    <row r="770" spans="9:10">
      <c r="I770" s="46"/>
      <c r="J770" s="46"/>
    </row>
    <row r="771" spans="9:10">
      <c r="I771" s="46"/>
      <c r="J771" s="46"/>
    </row>
    <row r="772" spans="9:10">
      <c r="I772" s="46"/>
      <c r="J772" s="46"/>
    </row>
    <row r="773" spans="9:10">
      <c r="I773" s="46"/>
      <c r="J773" s="46"/>
    </row>
    <row r="774" spans="9:10">
      <c r="I774" s="46"/>
      <c r="J774" s="46"/>
    </row>
    <row r="775" spans="9:10">
      <c r="I775" s="46"/>
      <c r="J775" s="46"/>
    </row>
    <row r="776" spans="9:10">
      <c r="I776" s="46"/>
      <c r="J776" s="46"/>
    </row>
    <row r="777" spans="9:10">
      <c r="I777" s="46"/>
      <c r="J777" s="46"/>
    </row>
    <row r="778" spans="9:10">
      <c r="I778" s="46"/>
      <c r="J778" s="46"/>
    </row>
    <row r="779" spans="9:10">
      <c r="I779" s="46"/>
      <c r="J779" s="46"/>
    </row>
    <row r="780" spans="9:10">
      <c r="I780" s="46"/>
      <c r="J780" s="46"/>
    </row>
    <row r="781" spans="9:10">
      <c r="I781" s="46"/>
      <c r="J781" s="46"/>
    </row>
    <row r="782" spans="9:10">
      <c r="I782" s="46"/>
      <c r="J782" s="46"/>
    </row>
    <row r="783" spans="9:10">
      <c r="I783" s="46"/>
      <c r="J783" s="46"/>
    </row>
    <row r="784" spans="9:10">
      <c r="I784" s="46"/>
      <c r="J784" s="46"/>
    </row>
    <row r="785" spans="9:10">
      <c r="I785" s="46"/>
      <c r="J785" s="46"/>
    </row>
    <row r="786" spans="9:10">
      <c r="I786" s="46"/>
      <c r="J786" s="46"/>
    </row>
    <row r="787" spans="9:10">
      <c r="I787" s="46"/>
      <c r="J787" s="46"/>
    </row>
    <row r="788" spans="9:10">
      <c r="I788" s="46"/>
      <c r="J788" s="46"/>
    </row>
    <row r="789" spans="9:10">
      <c r="I789" s="46"/>
      <c r="J789" s="46"/>
    </row>
    <row r="790" spans="9:10">
      <c r="I790" s="46"/>
      <c r="J790" s="46"/>
    </row>
    <row r="791" spans="9:10">
      <c r="I791" s="46"/>
      <c r="J791" s="46"/>
    </row>
    <row r="792" spans="9:10">
      <c r="I792" s="46"/>
      <c r="J792" s="46"/>
    </row>
    <row r="793" spans="9:10">
      <c r="I793" s="46"/>
      <c r="J793" s="46"/>
    </row>
    <row r="794" spans="9:10">
      <c r="I794" s="46"/>
      <c r="J794" s="46"/>
    </row>
    <row r="795" spans="9:10">
      <c r="I795" s="46"/>
      <c r="J795" s="46"/>
    </row>
    <row r="796" spans="9:10">
      <c r="I796" s="46"/>
      <c r="J796" s="46"/>
    </row>
    <row r="797" spans="9:10">
      <c r="I797" s="46"/>
      <c r="J797" s="46"/>
    </row>
    <row r="798" spans="9:10">
      <c r="I798" s="46"/>
      <c r="J798" s="46"/>
    </row>
    <row r="799" spans="9:10">
      <c r="I799" s="46"/>
      <c r="J799" s="46"/>
    </row>
    <row r="800" spans="9:10">
      <c r="I800" s="46"/>
      <c r="J800" s="46"/>
    </row>
    <row r="801" spans="9:10">
      <c r="I801" s="46"/>
      <c r="J801" s="46"/>
    </row>
    <row r="802" spans="9:10">
      <c r="I802" s="46"/>
      <c r="J802" s="46"/>
    </row>
    <row r="803" spans="9:10">
      <c r="I803" s="46"/>
      <c r="J803" s="46"/>
    </row>
    <row r="804" spans="9:10">
      <c r="I804" s="46"/>
      <c r="J804" s="46"/>
    </row>
    <row r="805" spans="9:10">
      <c r="I805" s="46"/>
      <c r="J805" s="46"/>
    </row>
    <row r="806" spans="9:10">
      <c r="I806" s="46"/>
      <c r="J806" s="46"/>
    </row>
    <row r="807" spans="9:10">
      <c r="I807" s="46"/>
      <c r="J807" s="46"/>
    </row>
    <row r="808" spans="9:10">
      <c r="I808" s="46"/>
      <c r="J808" s="46"/>
    </row>
    <row r="809" spans="9:10">
      <c r="I809" s="46"/>
      <c r="J809" s="46"/>
    </row>
    <row r="810" spans="9:10">
      <c r="I810" s="46"/>
      <c r="J810" s="46"/>
    </row>
    <row r="811" spans="9:10">
      <c r="I811" s="46"/>
      <c r="J811" s="46"/>
    </row>
    <row r="812" spans="9:10">
      <c r="I812" s="46"/>
      <c r="J812" s="46"/>
    </row>
    <row r="813" spans="9:10">
      <c r="I813" s="46"/>
      <c r="J813" s="46"/>
    </row>
    <row r="814" spans="9:10">
      <c r="I814" s="46"/>
      <c r="J814" s="46"/>
    </row>
    <row r="815" spans="9:10">
      <c r="I815" s="46"/>
      <c r="J815" s="46"/>
    </row>
    <row r="816" spans="9:10">
      <c r="I816" s="46"/>
      <c r="J816" s="46"/>
    </row>
    <row r="817" spans="9:10">
      <c r="I817" s="46"/>
      <c r="J817" s="46"/>
    </row>
    <row r="818" spans="9:10">
      <c r="I818" s="46"/>
      <c r="J818" s="46"/>
    </row>
    <row r="819" spans="9:10">
      <c r="I819" s="46"/>
      <c r="J819" s="46"/>
    </row>
    <row r="820" spans="9:10">
      <c r="I820" s="46"/>
      <c r="J820" s="46"/>
    </row>
    <row r="821" spans="9:10">
      <c r="I821" s="46"/>
      <c r="J821" s="46"/>
    </row>
    <row r="822" spans="9:10">
      <c r="I822" s="46"/>
      <c r="J822" s="46"/>
    </row>
    <row r="823" spans="9:10">
      <c r="I823" s="46"/>
      <c r="J823" s="46"/>
    </row>
    <row r="824" spans="9:10">
      <c r="I824" s="46"/>
      <c r="J824" s="46"/>
    </row>
    <row r="825" spans="9:10">
      <c r="I825" s="46"/>
      <c r="J825" s="46"/>
    </row>
    <row r="826" spans="9:10">
      <c r="I826" s="46"/>
      <c r="J826" s="46"/>
    </row>
    <row r="827" spans="9:10">
      <c r="I827" s="46"/>
      <c r="J827" s="46"/>
    </row>
    <row r="828" spans="9:10">
      <c r="I828" s="46"/>
      <c r="J828" s="46"/>
    </row>
    <row r="829" spans="9:10">
      <c r="I829" s="46"/>
      <c r="J829" s="46"/>
    </row>
    <row r="830" spans="9:10">
      <c r="I830" s="46"/>
      <c r="J830" s="46"/>
    </row>
    <row r="831" spans="9:10">
      <c r="I831" s="46"/>
      <c r="J831" s="46"/>
    </row>
    <row r="832" spans="9:10">
      <c r="I832" s="46"/>
      <c r="J832" s="46"/>
    </row>
    <row r="833" spans="9:10">
      <c r="I833" s="46"/>
      <c r="J833" s="46"/>
    </row>
    <row r="834" spans="9:10">
      <c r="I834" s="46"/>
      <c r="J834" s="46"/>
    </row>
    <row r="835" spans="9:10">
      <c r="I835" s="46"/>
      <c r="J835" s="46"/>
    </row>
    <row r="836" spans="9:10">
      <c r="I836" s="46"/>
      <c r="J836" s="46"/>
    </row>
    <row r="837" spans="9:10">
      <c r="I837" s="46"/>
      <c r="J837" s="46"/>
    </row>
    <row r="838" spans="9:10">
      <c r="I838" s="46"/>
      <c r="J838" s="46"/>
    </row>
    <row r="839" spans="9:10">
      <c r="I839" s="46"/>
      <c r="J839" s="46"/>
    </row>
    <row r="840" spans="9:10">
      <c r="I840" s="46"/>
      <c r="J840" s="46"/>
    </row>
    <row r="841" spans="9:10">
      <c r="I841" s="46"/>
      <c r="J841" s="46"/>
    </row>
    <row r="842" spans="9:10">
      <c r="I842" s="46"/>
      <c r="J842" s="46"/>
    </row>
    <row r="843" spans="9:10">
      <c r="I843" s="46"/>
      <c r="J843" s="46"/>
    </row>
    <row r="844" spans="9:10">
      <c r="I844" s="46"/>
      <c r="J844" s="46"/>
    </row>
    <row r="845" spans="9:10">
      <c r="I845" s="46"/>
      <c r="J845" s="46"/>
    </row>
    <row r="846" spans="9:10">
      <c r="I846" s="46"/>
      <c r="J846" s="46"/>
    </row>
    <row r="847" spans="9:10">
      <c r="I847" s="46"/>
      <c r="J847" s="46"/>
    </row>
    <row r="848" spans="9:10">
      <c r="I848" s="46"/>
      <c r="J848" s="46"/>
    </row>
    <row r="849" spans="9:10">
      <c r="I849" s="46"/>
      <c r="J849" s="46"/>
    </row>
    <row r="850" spans="9:10">
      <c r="I850" s="46"/>
      <c r="J850" s="46"/>
    </row>
    <row r="851" spans="9:10">
      <c r="I851" s="46"/>
      <c r="J851" s="46"/>
    </row>
    <row r="852" spans="9:10">
      <c r="I852" s="46"/>
      <c r="J852" s="46"/>
    </row>
    <row r="853" spans="9:10">
      <c r="I853" s="46"/>
      <c r="J853" s="46"/>
    </row>
    <row r="854" spans="9:10">
      <c r="I854" s="46"/>
      <c r="J854" s="46"/>
    </row>
    <row r="855" spans="9:10">
      <c r="I855" s="46"/>
      <c r="J855" s="46"/>
    </row>
    <row r="856" spans="9:10">
      <c r="I856" s="46"/>
      <c r="J856" s="46"/>
    </row>
    <row r="857" spans="9:10">
      <c r="I857" s="46"/>
      <c r="J857" s="46"/>
    </row>
    <row r="858" spans="9:10">
      <c r="I858" s="46"/>
      <c r="J858" s="46"/>
    </row>
    <row r="859" spans="9:10">
      <c r="I859" s="46"/>
      <c r="J859" s="46"/>
    </row>
    <row r="860" spans="9:10">
      <c r="I860" s="46"/>
      <c r="J860" s="46"/>
    </row>
    <row r="861" spans="9:10">
      <c r="I861" s="46"/>
      <c r="J861" s="46"/>
    </row>
    <row r="862" spans="9:10">
      <c r="I862" s="46"/>
      <c r="J862" s="46"/>
    </row>
    <row r="863" spans="9:10">
      <c r="I863" s="46"/>
      <c r="J863" s="46"/>
    </row>
    <row r="864" spans="9:10">
      <c r="I864" s="46"/>
      <c r="J864" s="46"/>
    </row>
    <row r="865" spans="9:10">
      <c r="I865" s="46"/>
      <c r="J865" s="46"/>
    </row>
    <row r="866" spans="9:10">
      <c r="I866" s="46"/>
      <c r="J866" s="46"/>
    </row>
    <row r="867" spans="9:10">
      <c r="I867" s="46"/>
      <c r="J867" s="46"/>
    </row>
    <row r="868" spans="9:10">
      <c r="I868" s="46"/>
      <c r="J868" s="46"/>
    </row>
    <row r="869" spans="9:10">
      <c r="I869" s="46"/>
      <c r="J869" s="46"/>
    </row>
    <row r="870" spans="9:10">
      <c r="I870" s="46"/>
      <c r="J870" s="46"/>
    </row>
    <row r="871" spans="9:10">
      <c r="I871" s="46"/>
      <c r="J871" s="46"/>
    </row>
    <row r="872" spans="9:10">
      <c r="I872" s="46"/>
      <c r="J872" s="46"/>
    </row>
    <row r="873" spans="9:10">
      <c r="I873" s="46"/>
      <c r="J873" s="46"/>
    </row>
    <row r="874" spans="9:10">
      <c r="I874" s="46"/>
      <c r="J874" s="46"/>
    </row>
    <row r="875" spans="9:10">
      <c r="I875" s="46"/>
      <c r="J875" s="46"/>
    </row>
    <row r="876" spans="9:10">
      <c r="I876" s="46"/>
      <c r="J876" s="46"/>
    </row>
    <row r="877" spans="9:10">
      <c r="I877" s="46"/>
      <c r="J877" s="46"/>
    </row>
    <row r="878" spans="9:10">
      <c r="I878" s="46"/>
      <c r="J878" s="46"/>
    </row>
    <row r="879" spans="9:10">
      <c r="I879" s="46"/>
      <c r="J879" s="46"/>
    </row>
    <row r="880" spans="9:10">
      <c r="I880" s="46"/>
      <c r="J880" s="46"/>
    </row>
    <row r="881" spans="9:10">
      <c r="I881" s="46"/>
      <c r="J881" s="46"/>
    </row>
    <row r="882" spans="9:10">
      <c r="I882" s="46"/>
      <c r="J882" s="46"/>
    </row>
    <row r="883" spans="9:10">
      <c r="I883" s="46"/>
      <c r="J883" s="46"/>
    </row>
    <row r="884" spans="9:10">
      <c r="I884" s="46"/>
      <c r="J884" s="46"/>
    </row>
    <row r="885" spans="9:10">
      <c r="I885" s="46"/>
      <c r="J885" s="46"/>
    </row>
    <row r="886" spans="9:10">
      <c r="I886" s="46"/>
      <c r="J886" s="46"/>
    </row>
    <row r="887" spans="9:10">
      <c r="I887" s="46"/>
      <c r="J887" s="46"/>
    </row>
    <row r="888" spans="9:10">
      <c r="I888" s="46"/>
      <c r="J888" s="46"/>
    </row>
    <row r="889" spans="9:10">
      <c r="I889" s="46"/>
      <c r="J889" s="46"/>
    </row>
    <row r="890" spans="9:10">
      <c r="I890" s="46"/>
      <c r="J890" s="46"/>
    </row>
    <row r="891" spans="9:10">
      <c r="I891" s="46"/>
      <c r="J891" s="46"/>
    </row>
    <row r="892" spans="9:10">
      <c r="I892" s="46"/>
      <c r="J892" s="46"/>
    </row>
    <row r="893" spans="9:10">
      <c r="I893" s="46"/>
      <c r="J893" s="46"/>
    </row>
    <row r="894" spans="9:10">
      <c r="I894" s="46"/>
      <c r="J894" s="46"/>
    </row>
    <row r="895" spans="9:10">
      <c r="I895" s="46"/>
      <c r="J895" s="46"/>
    </row>
    <row r="896" spans="9:10">
      <c r="I896" s="46"/>
      <c r="J896" s="46"/>
    </row>
    <row r="897" spans="9:10">
      <c r="I897" s="46"/>
      <c r="J897" s="46"/>
    </row>
    <row r="898" spans="9:10">
      <c r="I898" s="46"/>
      <c r="J898" s="46"/>
    </row>
    <row r="899" spans="9:10">
      <c r="I899" s="46"/>
      <c r="J899" s="46"/>
    </row>
    <row r="900" spans="9:10">
      <c r="I900" s="46"/>
      <c r="J900" s="46"/>
    </row>
    <row r="901" spans="9:10">
      <c r="I901" s="46"/>
      <c r="J901" s="46"/>
    </row>
    <row r="902" spans="9:10">
      <c r="I902" s="46"/>
      <c r="J902" s="46"/>
    </row>
    <row r="903" spans="9:10">
      <c r="I903" s="46"/>
      <c r="J903" s="46"/>
    </row>
    <row r="904" spans="9:10">
      <c r="I904" s="46"/>
      <c r="J904" s="46"/>
    </row>
    <row r="905" spans="9:10">
      <c r="I905" s="46"/>
      <c r="J905" s="46"/>
    </row>
    <row r="906" spans="9:10">
      <c r="I906" s="46"/>
      <c r="J906" s="46"/>
    </row>
    <row r="907" spans="9:10">
      <c r="I907" s="46"/>
      <c r="J907" s="46"/>
    </row>
    <row r="908" spans="9:10">
      <c r="I908" s="46"/>
      <c r="J908" s="46"/>
    </row>
    <row r="909" spans="9:10">
      <c r="I909" s="46"/>
      <c r="J909" s="46"/>
    </row>
    <row r="910" spans="9:10">
      <c r="I910" s="46"/>
      <c r="J910" s="46"/>
    </row>
    <row r="911" spans="9:10">
      <c r="I911" s="46"/>
      <c r="J911" s="46"/>
    </row>
    <row r="912" spans="9:10">
      <c r="I912" s="46"/>
      <c r="J912" s="46"/>
    </row>
    <row r="913" spans="9:10">
      <c r="I913" s="46"/>
      <c r="J913" s="46"/>
    </row>
    <row r="914" spans="9:10">
      <c r="I914" s="46"/>
      <c r="J914" s="46"/>
    </row>
    <row r="915" spans="9:10">
      <c r="I915" s="46"/>
      <c r="J915" s="46"/>
    </row>
    <row r="916" spans="9:10">
      <c r="I916" s="46"/>
      <c r="J916" s="46"/>
    </row>
    <row r="917" spans="9:10">
      <c r="I917" s="46"/>
      <c r="J917" s="46"/>
    </row>
    <row r="918" spans="9:10">
      <c r="I918" s="46"/>
      <c r="J918" s="46"/>
    </row>
    <row r="919" spans="9:10">
      <c r="I919" s="46"/>
      <c r="J919" s="46"/>
    </row>
    <row r="920" spans="9:10">
      <c r="I920" s="46"/>
      <c r="J920" s="46"/>
    </row>
    <row r="921" spans="9:10">
      <c r="I921" s="46"/>
      <c r="J921" s="46"/>
    </row>
    <row r="922" spans="9:10">
      <c r="I922" s="46"/>
      <c r="J922" s="46"/>
    </row>
    <row r="923" spans="9:10">
      <c r="I923" s="46"/>
      <c r="J923" s="46"/>
    </row>
    <row r="924" spans="9:10">
      <c r="I924" s="46"/>
      <c r="J924" s="46"/>
    </row>
    <row r="925" spans="9:10">
      <c r="I925" s="46"/>
      <c r="J925" s="46"/>
    </row>
    <row r="926" spans="9:10">
      <c r="I926" s="46"/>
      <c r="J926" s="46"/>
    </row>
    <row r="927" spans="9:10">
      <c r="I927" s="46"/>
      <c r="J927" s="46"/>
    </row>
    <row r="928" spans="9:10">
      <c r="I928" s="46"/>
      <c r="J928" s="46"/>
    </row>
    <row r="929" spans="9:10">
      <c r="I929" s="46"/>
      <c r="J929" s="46"/>
    </row>
    <row r="930" spans="9:10">
      <c r="I930" s="46"/>
      <c r="J930" s="46"/>
    </row>
    <row r="931" spans="9:10">
      <c r="I931" s="46"/>
      <c r="J931" s="46"/>
    </row>
    <row r="932" spans="9:10">
      <c r="I932" s="46"/>
      <c r="J932" s="46"/>
    </row>
    <row r="933" spans="9:10">
      <c r="I933" s="46"/>
      <c r="J933" s="46"/>
    </row>
    <row r="934" spans="9:10">
      <c r="I934" s="46"/>
      <c r="J934" s="46"/>
    </row>
    <row r="935" spans="9:10">
      <c r="I935" s="46"/>
      <c r="J935" s="46"/>
    </row>
    <row r="936" spans="9:10">
      <c r="I936" s="46"/>
      <c r="J936" s="46"/>
    </row>
  </sheetData>
  <mergeCells count="2">
    <mergeCell ref="C2:D2"/>
    <mergeCell ref="B3:D3"/>
  </mergeCells>
  <conditionalFormatting sqref="E219:E1048576 F1 E3:E15">
    <cfRule type="containsText" dxfId="105" priority="6" operator="containsText" text="tax">
      <formula>NOT(ISERROR(SEARCH("tax",E1)))</formula>
    </cfRule>
  </conditionalFormatting>
  <conditionalFormatting sqref="I2 I937:J1048576 I4:J207">
    <cfRule type="cellIs" dxfId="104" priority="5" operator="equal">
      <formula>0</formula>
    </cfRule>
  </conditionalFormatting>
  <conditionalFormatting sqref="J2:P2 L1:P1">
    <cfRule type="containsText" dxfId="103" priority="4" operator="containsText" text="tax">
      <formula>NOT(ISERROR(SEARCH("tax",J1)))</formula>
    </cfRule>
  </conditionalFormatting>
  <conditionalFormatting sqref="F3:J3">
    <cfRule type="containsText" dxfId="102" priority="3" operator="containsText" text="tax">
      <formula>NOT(ISERROR(SEARCH("tax",F3)))</formula>
    </cfRule>
  </conditionalFormatting>
  <conditionalFormatting sqref="E2">
    <cfRule type="cellIs" dxfId="101" priority="2" operator="equal">
      <formula>0</formula>
    </cfRule>
  </conditionalFormatting>
  <conditionalFormatting sqref="I208:P936">
    <cfRule type="cellIs" dxfId="100" priority="1" operator="equal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FF7F0"/>
  </sheetPr>
  <dimension ref="A1:AM1128"/>
  <sheetViews>
    <sheetView workbookViewId="0">
      <selection activeCell="J9" sqref="J9"/>
    </sheetView>
  </sheetViews>
  <sheetFormatPr defaultColWidth="9.140625" defaultRowHeight="15"/>
  <cols>
    <col min="1" max="1" width="3.140625" style="96" customWidth="1"/>
    <col min="2" max="2" width="47.140625" style="83" customWidth="1"/>
    <col min="3" max="3" width="9.140625" style="81"/>
    <col min="4" max="4" width="9.140625" style="80"/>
    <col min="5" max="5" width="32.85546875" style="81" customWidth="1"/>
    <col min="6" max="6" width="3.85546875" style="78" customWidth="1"/>
    <col min="7" max="7" width="9.5703125" style="79" bestFit="1" customWidth="1"/>
    <col min="8" max="8" width="12.28515625" style="79" customWidth="1"/>
    <col min="9" max="9" width="9.140625" style="99"/>
    <col min="10" max="10" width="9.7109375" style="99" customWidth="1"/>
    <col min="11" max="11" width="9.140625" style="96"/>
    <col min="12" max="12" width="4" style="178" customWidth="1"/>
    <col min="13" max="13" width="24.5703125" style="96" bestFit="1" customWidth="1"/>
    <col min="14" max="15" width="9.140625" style="96"/>
    <col min="16" max="16" width="15.7109375" style="96" bestFit="1" customWidth="1"/>
    <col min="17" max="17" width="4.140625" style="179" customWidth="1"/>
    <col min="18" max="18" width="9.140625" style="96"/>
    <col min="19" max="19" width="9.5703125" style="96" bestFit="1" customWidth="1"/>
    <col min="20" max="16384" width="9.140625" style="96"/>
  </cols>
  <sheetData>
    <row r="1" spans="1:39" s="88" customFormat="1">
      <c r="B1" s="139"/>
      <c r="C1" s="89"/>
      <c r="E1" s="196" t="str">
        <f>IF(E3&gt;J1,"Statement is higher",IF(E3&lt;J1,"Statement is lower",IF(E3=J1,"Hooray!"," ")))</f>
        <v>Statement is higher</v>
      </c>
      <c r="F1" s="89"/>
      <c r="G1" s="90" t="s">
        <v>16</v>
      </c>
      <c r="H1" s="127">
        <f>H3-G3</f>
        <v>5501</v>
      </c>
      <c r="I1" s="90" t="s">
        <v>17</v>
      </c>
      <c r="J1" s="127">
        <f>J3-I3</f>
        <v>5715</v>
      </c>
      <c r="L1" s="27"/>
      <c r="M1" s="190"/>
      <c r="N1" s="190"/>
      <c r="O1" s="191"/>
      <c r="P1" s="209"/>
      <c r="Q1" s="192"/>
      <c r="R1" s="193" t="s">
        <v>90</v>
      </c>
      <c r="S1" s="189"/>
      <c r="T1" s="193" t="s">
        <v>91</v>
      </c>
      <c r="U1" s="189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</row>
    <row r="2" spans="1:39" s="88" customFormat="1">
      <c r="B2" s="128" t="s">
        <v>22</v>
      </c>
      <c r="C2" s="383" t="str">
        <f>IF(E2&lt;&gt;0,"Difference:"," ")</f>
        <v>Difference:</v>
      </c>
      <c r="D2" s="383"/>
      <c r="E2" s="129">
        <f>E3-J1</f>
        <v>5</v>
      </c>
      <c r="F2" s="91"/>
      <c r="G2" s="92"/>
      <c r="H2" s="92"/>
      <c r="I2" s="93"/>
      <c r="J2" s="94"/>
      <c r="K2" s="89"/>
      <c r="L2" s="27"/>
      <c r="M2" s="190"/>
      <c r="N2" s="207"/>
      <c r="O2" s="208"/>
      <c r="P2" s="210"/>
      <c r="Q2" s="192"/>
      <c r="R2" s="190"/>
      <c r="S2" s="190"/>
      <c r="T2" s="195"/>
      <c r="U2" s="195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</row>
    <row r="3" spans="1:39" s="88" customFormat="1">
      <c r="B3" s="384" t="s">
        <v>18</v>
      </c>
      <c r="C3" s="384"/>
      <c r="D3" s="385"/>
      <c r="E3" s="135">
        <v>5720</v>
      </c>
      <c r="F3" s="89"/>
      <c r="G3" s="130">
        <f>SUM(G5:G1000)</f>
        <v>299</v>
      </c>
      <c r="H3" s="130">
        <f>SUM(H5:H1000)</f>
        <v>5800</v>
      </c>
      <c r="I3" s="130">
        <f t="shared" ref="I3:J3" si="0">SUM(I5:I1000)</f>
        <v>85</v>
      </c>
      <c r="J3" s="130">
        <f t="shared" si="0"/>
        <v>5800</v>
      </c>
      <c r="L3" s="27"/>
      <c r="M3" s="190"/>
      <c r="N3" s="190"/>
      <c r="O3" s="191"/>
      <c r="P3" s="189"/>
      <c r="Q3" s="192"/>
      <c r="R3" s="189"/>
      <c r="S3" s="189"/>
      <c r="T3" s="189"/>
      <c r="U3" s="189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</row>
    <row r="4" spans="1:39" s="131" customFormat="1">
      <c r="B4" s="136"/>
      <c r="C4" s="136" t="s">
        <v>0</v>
      </c>
      <c r="D4" s="137" t="s">
        <v>1</v>
      </c>
      <c r="E4" s="182"/>
      <c r="F4" s="183" t="s">
        <v>3</v>
      </c>
      <c r="G4" s="184" t="s">
        <v>4</v>
      </c>
      <c r="H4" s="138" t="s">
        <v>5</v>
      </c>
      <c r="I4" s="132" t="s">
        <v>4</v>
      </c>
      <c r="J4" s="132" t="s">
        <v>5</v>
      </c>
      <c r="L4" s="176"/>
      <c r="M4" s="4"/>
      <c r="N4" s="4" t="s">
        <v>0</v>
      </c>
      <c r="O4" s="5" t="s">
        <v>1</v>
      </c>
      <c r="P4" s="4" t="s">
        <v>2</v>
      </c>
      <c r="Q4" s="3" t="s">
        <v>3</v>
      </c>
      <c r="R4" s="3" t="s">
        <v>4</v>
      </c>
      <c r="S4" s="3" t="s">
        <v>5</v>
      </c>
      <c r="T4" s="3" t="s">
        <v>4</v>
      </c>
      <c r="U4" s="3" t="s">
        <v>5</v>
      </c>
    </row>
    <row r="5" spans="1:39">
      <c r="A5" s="133"/>
      <c r="B5" s="85" t="s">
        <v>6</v>
      </c>
      <c r="C5" s="86"/>
      <c r="D5" s="87"/>
      <c r="E5" s="181" t="s">
        <v>7</v>
      </c>
      <c r="F5" s="185"/>
      <c r="G5" s="186"/>
      <c r="H5" s="187">
        <v>5000</v>
      </c>
      <c r="I5" s="134">
        <f t="shared" ref="I5" si="1">SUMIF(F5,"&gt;.001",G5)</f>
        <v>0</v>
      </c>
      <c r="J5" s="134">
        <v>5000</v>
      </c>
      <c r="L5" s="177"/>
      <c r="M5" s="7" t="s">
        <v>6</v>
      </c>
      <c r="N5" s="8"/>
      <c r="O5" s="9"/>
      <c r="P5" s="8" t="s">
        <v>7</v>
      </c>
      <c r="Q5" s="9"/>
      <c r="R5" s="9"/>
      <c r="S5" s="180">
        <v>5000</v>
      </c>
      <c r="T5" s="188"/>
      <c r="U5" s="45"/>
    </row>
    <row r="6" spans="1:39">
      <c r="B6" s="74"/>
      <c r="C6" s="49">
        <v>2000</v>
      </c>
      <c r="D6" s="15">
        <f ca="1">TODAY()-200</f>
        <v>43941</v>
      </c>
      <c r="E6" s="16" t="s">
        <v>8</v>
      </c>
      <c r="G6" s="79">
        <v>120</v>
      </c>
      <c r="I6" s="134" t="str">
        <f>IF(F6&gt;0.01,G6," ")</f>
        <v xml:space="preserve"> </v>
      </c>
      <c r="J6" s="134" t="str">
        <f>IF(F6&gt;0.01,H6," ")</f>
        <v xml:space="preserve"> </v>
      </c>
      <c r="L6" s="177"/>
      <c r="M6" s="48"/>
      <c r="N6" s="49">
        <v>2000</v>
      </c>
      <c r="O6" s="15">
        <f ca="1">TODAY()-200</f>
        <v>43941</v>
      </c>
      <c r="P6" s="16" t="s">
        <v>8</v>
      </c>
      <c r="Q6" s="25">
        <v>1</v>
      </c>
      <c r="R6" s="17">
        <v>55</v>
      </c>
      <c r="S6" s="17"/>
      <c r="T6" s="22"/>
      <c r="U6" s="22"/>
    </row>
    <row r="7" spans="1:39">
      <c r="B7" s="74"/>
      <c r="C7" s="49">
        <v>2001</v>
      </c>
      <c r="D7" s="15">
        <f ca="1">TODAY()-100</f>
        <v>44041</v>
      </c>
      <c r="E7" s="18" t="s">
        <v>9</v>
      </c>
      <c r="G7" s="79">
        <v>39</v>
      </c>
      <c r="I7" s="134" t="str">
        <f t="shared" ref="I7:I11" si="2">IF(F7&gt;0.01,G7," ")</f>
        <v xml:space="preserve"> </v>
      </c>
      <c r="J7" s="134" t="str">
        <f t="shared" ref="J7:J11" si="3">IF(F7&gt;0.01,H7," ")</f>
        <v xml:space="preserve"> </v>
      </c>
      <c r="L7" s="177"/>
      <c r="M7" s="48"/>
      <c r="N7" s="49">
        <v>2001</v>
      </c>
      <c r="O7" s="15">
        <f ca="1">TODAY()-100</f>
        <v>44041</v>
      </c>
      <c r="P7" s="18" t="s">
        <v>9</v>
      </c>
      <c r="Q7" s="25">
        <v>3</v>
      </c>
      <c r="R7" s="17"/>
      <c r="S7" s="17">
        <v>800</v>
      </c>
      <c r="T7" s="22"/>
      <c r="U7" s="22"/>
    </row>
    <row r="8" spans="1:39">
      <c r="B8" s="74"/>
      <c r="C8" s="49">
        <v>2002</v>
      </c>
      <c r="D8" s="15">
        <f ca="1">TODAY()-85</f>
        <v>44056</v>
      </c>
      <c r="E8" s="16" t="s">
        <v>10</v>
      </c>
      <c r="F8" s="78">
        <v>1</v>
      </c>
      <c r="G8" s="79">
        <v>41</v>
      </c>
      <c r="I8" s="134">
        <f t="shared" si="2"/>
        <v>41</v>
      </c>
      <c r="J8" s="134">
        <f t="shared" si="3"/>
        <v>0</v>
      </c>
      <c r="L8" s="177"/>
      <c r="M8" s="48" t="s">
        <v>15</v>
      </c>
      <c r="N8" s="49">
        <v>2002</v>
      </c>
      <c r="O8" s="15">
        <f ca="1">TODAY()-85</f>
        <v>44056</v>
      </c>
      <c r="P8" s="16" t="s">
        <v>10</v>
      </c>
      <c r="Q8" s="25"/>
      <c r="R8" s="17">
        <v>600</v>
      </c>
      <c r="S8" s="17"/>
      <c r="T8" s="22"/>
      <c r="U8" s="22"/>
    </row>
    <row r="9" spans="1:39">
      <c r="B9" s="74"/>
      <c r="C9" s="49">
        <v>2004</v>
      </c>
      <c r="D9" s="15">
        <f ca="1">TODAY()-75</f>
        <v>44066</v>
      </c>
      <c r="E9" s="16" t="s">
        <v>12</v>
      </c>
      <c r="F9" s="78">
        <v>3</v>
      </c>
      <c r="H9" s="79">
        <v>800</v>
      </c>
      <c r="I9" s="134">
        <f t="shared" si="2"/>
        <v>0</v>
      </c>
      <c r="J9" s="134">
        <f t="shared" si="3"/>
        <v>800</v>
      </c>
      <c r="L9" s="177"/>
      <c r="M9" s="48"/>
      <c r="N9" s="49">
        <v>2004</v>
      </c>
      <c r="O9" s="15">
        <f ca="1">TODAY()-75</f>
        <v>44066</v>
      </c>
      <c r="P9" s="16" t="s">
        <v>12</v>
      </c>
      <c r="Q9" s="25">
        <v>1</v>
      </c>
      <c r="R9" s="17">
        <v>41</v>
      </c>
      <c r="S9" s="17"/>
      <c r="T9" s="22"/>
      <c r="U9" s="22"/>
    </row>
    <row r="10" spans="1:39">
      <c r="B10" s="74" t="s">
        <v>15</v>
      </c>
      <c r="C10" s="49">
        <v>2003</v>
      </c>
      <c r="D10" s="15">
        <f ca="1">TODAY()-3</f>
        <v>44138</v>
      </c>
      <c r="E10" s="16" t="s">
        <v>11</v>
      </c>
      <c r="F10" s="78">
        <v>2</v>
      </c>
      <c r="G10" s="79">
        <v>44</v>
      </c>
      <c r="I10" s="134">
        <f t="shared" si="2"/>
        <v>44</v>
      </c>
      <c r="J10" s="134">
        <f t="shared" si="3"/>
        <v>0</v>
      </c>
      <c r="L10" s="177"/>
      <c r="M10" s="48"/>
      <c r="N10" s="49">
        <v>2003</v>
      </c>
      <c r="O10" s="15">
        <f ca="1">TODAY()-3</f>
        <v>44138</v>
      </c>
      <c r="P10" s="16" t="s">
        <v>11</v>
      </c>
      <c r="Q10" s="25">
        <v>2</v>
      </c>
      <c r="R10" s="17">
        <v>39</v>
      </c>
      <c r="S10" s="17"/>
      <c r="T10" s="22"/>
      <c r="U10" s="22"/>
    </row>
    <row r="11" spans="1:39">
      <c r="B11" s="74"/>
      <c r="C11" s="50" t="s">
        <v>13</v>
      </c>
      <c r="D11" s="15">
        <f ca="1">TODAY()</f>
        <v>44141</v>
      </c>
      <c r="E11" s="21" t="s">
        <v>14</v>
      </c>
      <c r="G11" s="79">
        <v>55</v>
      </c>
      <c r="I11" s="134" t="str">
        <f t="shared" si="2"/>
        <v xml:space="preserve"> </v>
      </c>
      <c r="J11" s="134" t="str">
        <f t="shared" si="3"/>
        <v xml:space="preserve"> </v>
      </c>
      <c r="L11" s="177"/>
      <c r="M11" s="48"/>
      <c r="N11" s="50" t="s">
        <v>13</v>
      </c>
      <c r="O11" s="15">
        <f ca="1">TODAY()</f>
        <v>44141</v>
      </c>
      <c r="P11" s="21" t="s">
        <v>14</v>
      </c>
      <c r="Q11" s="25">
        <v>4</v>
      </c>
      <c r="R11" s="17">
        <v>120</v>
      </c>
      <c r="S11" s="17"/>
      <c r="T11" s="22"/>
      <c r="U11" s="22"/>
    </row>
    <row r="12" spans="1:39">
      <c r="B12" s="74"/>
      <c r="C12" s="75"/>
      <c r="D12" s="76"/>
      <c r="E12" s="77"/>
      <c r="I12" s="95"/>
      <c r="J12" s="95"/>
      <c r="L12" s="177"/>
      <c r="M12" s="48"/>
      <c r="N12" s="49"/>
      <c r="O12" s="15"/>
      <c r="P12" s="16"/>
      <c r="Q12" s="25"/>
      <c r="R12" s="17"/>
      <c r="S12" s="17"/>
      <c r="T12" s="22"/>
      <c r="U12" s="22"/>
    </row>
    <row r="13" spans="1:39">
      <c r="B13" s="74"/>
      <c r="C13" s="75"/>
      <c r="D13" s="76"/>
      <c r="I13" s="95"/>
      <c r="J13" s="95"/>
      <c r="L13" s="177"/>
      <c r="M13" s="48"/>
      <c r="N13" s="49"/>
      <c r="O13" s="15"/>
      <c r="P13" s="19"/>
      <c r="Q13" s="25"/>
      <c r="R13" s="17"/>
      <c r="S13" s="17"/>
      <c r="T13" s="22"/>
      <c r="U13" s="22"/>
    </row>
    <row r="14" spans="1:39">
      <c r="B14" s="74"/>
      <c r="C14" s="75"/>
      <c r="I14" s="95"/>
      <c r="J14" s="95"/>
      <c r="L14" s="177"/>
      <c r="M14" s="48"/>
      <c r="N14" s="49"/>
      <c r="O14" s="20"/>
      <c r="P14" s="19"/>
      <c r="Q14" s="25"/>
      <c r="R14" s="17"/>
      <c r="S14" s="17"/>
      <c r="T14" s="22"/>
      <c r="U14" s="22"/>
    </row>
    <row r="15" spans="1:39">
      <c r="B15" s="74"/>
      <c r="I15" s="95"/>
      <c r="J15" s="95"/>
      <c r="L15" s="177"/>
      <c r="M15" s="48"/>
      <c r="N15" s="19"/>
      <c r="O15" s="20"/>
      <c r="P15" s="19"/>
      <c r="Q15" s="25"/>
      <c r="R15" s="17"/>
      <c r="S15" s="17"/>
      <c r="T15" s="22"/>
      <c r="U15" s="22"/>
    </row>
    <row r="16" spans="1:39">
      <c r="B16" s="74"/>
      <c r="C16" s="80"/>
      <c r="E16" s="80"/>
      <c r="F16" s="80"/>
      <c r="G16" s="82"/>
      <c r="H16" s="82"/>
      <c r="I16" s="95"/>
      <c r="J16" s="95"/>
      <c r="L16" s="177"/>
      <c r="M16" s="48"/>
      <c r="N16" s="20"/>
      <c r="O16" s="20"/>
      <c r="P16" s="20"/>
      <c r="Q16" s="20"/>
      <c r="R16" s="20"/>
      <c r="S16" s="20"/>
      <c r="T16" s="22"/>
      <c r="U16" s="22"/>
    </row>
    <row r="17" spans="2:21">
      <c r="B17" s="74"/>
      <c r="C17" s="80"/>
      <c r="E17" s="80"/>
      <c r="F17" s="80"/>
      <c r="G17" s="82"/>
      <c r="H17" s="82"/>
      <c r="I17" s="95"/>
      <c r="J17" s="95"/>
      <c r="L17" s="177"/>
      <c r="M17" s="48"/>
      <c r="N17" s="20"/>
      <c r="O17" s="20"/>
      <c r="P17" s="20"/>
      <c r="Q17" s="20"/>
      <c r="R17" s="20"/>
      <c r="S17" s="20"/>
      <c r="T17" s="22"/>
      <c r="U17" s="22"/>
    </row>
    <row r="18" spans="2:21">
      <c r="B18" s="74"/>
      <c r="C18" s="80"/>
      <c r="E18" s="80"/>
      <c r="F18" s="80"/>
      <c r="G18" s="82"/>
      <c r="H18" s="82"/>
      <c r="I18" s="95"/>
      <c r="J18" s="95"/>
      <c r="L18" s="177"/>
      <c r="M18" s="48"/>
      <c r="N18" s="20"/>
      <c r="O18" s="20"/>
      <c r="P18" s="20"/>
      <c r="Q18" s="20"/>
      <c r="R18" s="20"/>
      <c r="S18" s="20"/>
      <c r="T18" s="22"/>
      <c r="U18" s="22"/>
    </row>
    <row r="19" spans="2:21">
      <c r="B19" s="74"/>
      <c r="C19" s="80"/>
      <c r="E19" s="80"/>
      <c r="F19" s="80"/>
      <c r="G19" s="82"/>
      <c r="H19" s="82"/>
      <c r="I19" s="95"/>
      <c r="J19" s="95"/>
      <c r="L19" s="177"/>
      <c r="M19" s="48"/>
      <c r="N19" s="20"/>
      <c r="O19" s="20"/>
      <c r="P19" s="20"/>
      <c r="Q19" s="20"/>
      <c r="R19" s="20"/>
      <c r="S19" s="20"/>
      <c r="T19" s="22"/>
      <c r="U19" s="22"/>
    </row>
    <row r="20" spans="2:21">
      <c r="B20" s="74"/>
      <c r="C20" s="80"/>
      <c r="E20" s="80"/>
      <c r="F20" s="80"/>
      <c r="G20" s="82"/>
      <c r="H20" s="82"/>
      <c r="I20" s="95"/>
      <c r="J20" s="95"/>
      <c r="L20" s="177"/>
      <c r="M20" s="48"/>
      <c r="N20" s="20"/>
      <c r="O20" s="20"/>
      <c r="P20" s="20"/>
      <c r="Q20" s="20"/>
      <c r="R20" s="20"/>
      <c r="S20" s="20"/>
      <c r="T20" s="22"/>
      <c r="U20" s="22"/>
    </row>
    <row r="21" spans="2:21">
      <c r="B21" s="74"/>
      <c r="C21" s="80"/>
      <c r="E21" s="80"/>
      <c r="F21" s="80"/>
      <c r="G21" s="82"/>
      <c r="H21" s="82"/>
      <c r="I21" s="95"/>
      <c r="J21" s="95"/>
      <c r="L21" s="177"/>
      <c r="M21" s="48"/>
      <c r="N21" s="20"/>
      <c r="O21" s="20"/>
      <c r="P21" s="20"/>
      <c r="Q21" s="20"/>
      <c r="R21" s="20"/>
      <c r="S21" s="20"/>
      <c r="T21" s="22"/>
      <c r="U21" s="22"/>
    </row>
    <row r="22" spans="2:21">
      <c r="B22" s="74"/>
      <c r="C22" s="80"/>
      <c r="E22" s="80"/>
      <c r="F22" s="80"/>
      <c r="G22" s="82"/>
      <c r="H22" s="82"/>
      <c r="I22" s="95"/>
      <c r="J22" s="95"/>
      <c r="L22" s="177"/>
      <c r="M22" s="48"/>
      <c r="N22" s="20"/>
      <c r="O22" s="20"/>
      <c r="P22" s="20"/>
      <c r="Q22" s="20"/>
      <c r="R22" s="20"/>
      <c r="S22" s="20"/>
      <c r="T22" s="22"/>
      <c r="U22" s="22"/>
    </row>
    <row r="23" spans="2:21">
      <c r="B23" s="74"/>
      <c r="C23" s="80"/>
      <c r="E23" s="80"/>
      <c r="F23" s="80"/>
      <c r="G23" s="82"/>
      <c r="H23" s="82"/>
      <c r="I23" s="95"/>
      <c r="J23" s="95"/>
    </row>
    <row r="24" spans="2:21">
      <c r="B24" s="74"/>
      <c r="C24" s="80"/>
      <c r="E24" s="80"/>
      <c r="F24" s="80"/>
      <c r="G24" s="82"/>
      <c r="H24" s="82"/>
      <c r="I24" s="95"/>
      <c r="J24" s="95"/>
    </row>
    <row r="25" spans="2:21">
      <c r="B25" s="74"/>
      <c r="C25" s="80"/>
      <c r="E25" s="80"/>
      <c r="F25" s="80"/>
      <c r="G25" s="82"/>
      <c r="H25" s="82"/>
      <c r="I25" s="95"/>
      <c r="J25" s="95"/>
    </row>
    <row r="26" spans="2:21">
      <c r="B26" s="74"/>
      <c r="C26" s="80"/>
      <c r="E26" s="80"/>
      <c r="F26" s="80"/>
      <c r="G26" s="82"/>
      <c r="H26" s="82"/>
      <c r="I26" s="95"/>
      <c r="J26" s="95"/>
    </row>
    <row r="27" spans="2:21">
      <c r="B27" s="74"/>
      <c r="C27" s="80"/>
      <c r="E27" s="80"/>
      <c r="F27" s="80"/>
      <c r="G27" s="82"/>
      <c r="H27" s="82"/>
      <c r="I27" s="95"/>
      <c r="J27" s="95"/>
    </row>
    <row r="28" spans="2:21">
      <c r="B28" s="74"/>
      <c r="C28" s="80"/>
      <c r="E28" s="80"/>
      <c r="F28" s="80"/>
      <c r="G28" s="82"/>
      <c r="H28" s="82"/>
      <c r="I28" s="95"/>
      <c r="J28" s="95"/>
    </row>
    <row r="29" spans="2:21">
      <c r="B29" s="74"/>
      <c r="C29" s="80"/>
      <c r="E29" s="80"/>
      <c r="F29" s="80"/>
      <c r="G29" s="82"/>
      <c r="H29" s="82"/>
      <c r="I29" s="95"/>
      <c r="J29" s="95"/>
    </row>
    <row r="30" spans="2:21">
      <c r="B30" s="74"/>
      <c r="C30" s="80"/>
      <c r="E30" s="80"/>
      <c r="F30" s="80"/>
      <c r="G30" s="82"/>
      <c r="H30" s="82"/>
      <c r="I30" s="95"/>
      <c r="J30" s="95"/>
    </row>
    <row r="31" spans="2:21">
      <c r="B31" s="74"/>
      <c r="C31" s="80"/>
      <c r="E31" s="80"/>
      <c r="F31" s="80"/>
      <c r="G31" s="82"/>
      <c r="H31" s="82"/>
      <c r="I31" s="95"/>
      <c r="J31" s="95"/>
    </row>
    <row r="32" spans="2:21">
      <c r="B32" s="74"/>
      <c r="C32" s="80"/>
      <c r="E32" s="80"/>
      <c r="F32" s="80"/>
      <c r="G32" s="82"/>
      <c r="H32" s="82"/>
      <c r="I32" s="95"/>
      <c r="J32" s="95"/>
    </row>
    <row r="33" spans="2:10">
      <c r="B33" s="74"/>
      <c r="C33" s="80"/>
      <c r="E33" s="80"/>
      <c r="F33" s="80"/>
      <c r="G33" s="82"/>
      <c r="H33" s="82"/>
      <c r="I33" s="95"/>
      <c r="J33" s="95"/>
    </row>
    <row r="34" spans="2:10">
      <c r="B34" s="74"/>
      <c r="C34" s="80"/>
      <c r="E34" s="80"/>
      <c r="F34" s="80"/>
      <c r="G34" s="82"/>
      <c r="H34" s="82"/>
      <c r="I34" s="95"/>
      <c r="J34" s="95"/>
    </row>
    <row r="35" spans="2:10">
      <c r="B35" s="74"/>
      <c r="C35" s="80"/>
      <c r="E35" s="80"/>
      <c r="F35" s="80"/>
      <c r="G35" s="82"/>
      <c r="H35" s="82"/>
      <c r="I35" s="95"/>
      <c r="J35" s="95"/>
    </row>
    <row r="36" spans="2:10">
      <c r="B36" s="74"/>
      <c r="C36" s="80"/>
      <c r="E36" s="80"/>
      <c r="F36" s="80"/>
      <c r="G36" s="82"/>
      <c r="H36" s="82"/>
      <c r="I36" s="95"/>
      <c r="J36" s="95"/>
    </row>
    <row r="37" spans="2:10">
      <c r="B37" s="74"/>
      <c r="C37" s="80"/>
      <c r="E37" s="80"/>
      <c r="F37" s="80"/>
      <c r="G37" s="82"/>
      <c r="H37" s="82"/>
      <c r="I37" s="95"/>
      <c r="J37" s="95"/>
    </row>
    <row r="38" spans="2:10">
      <c r="B38" s="74"/>
      <c r="C38" s="80"/>
      <c r="E38" s="80"/>
      <c r="F38" s="80"/>
      <c r="G38" s="82"/>
      <c r="H38" s="82"/>
      <c r="I38" s="95"/>
      <c r="J38" s="95"/>
    </row>
    <row r="39" spans="2:10">
      <c r="B39" s="74"/>
      <c r="C39" s="80"/>
      <c r="E39" s="80"/>
      <c r="F39" s="80"/>
      <c r="G39" s="82"/>
      <c r="H39" s="82"/>
      <c r="I39" s="95"/>
      <c r="J39" s="95"/>
    </row>
    <row r="40" spans="2:10">
      <c r="B40" s="74"/>
      <c r="C40" s="80"/>
      <c r="E40" s="80"/>
      <c r="F40" s="80"/>
      <c r="G40" s="82"/>
      <c r="H40" s="82"/>
      <c r="I40" s="95"/>
      <c r="J40" s="95"/>
    </row>
    <row r="41" spans="2:10">
      <c r="B41" s="74"/>
      <c r="C41" s="80"/>
      <c r="E41" s="80"/>
      <c r="F41" s="80"/>
      <c r="G41" s="82"/>
      <c r="H41" s="82"/>
      <c r="I41" s="95"/>
      <c r="J41" s="95"/>
    </row>
    <row r="42" spans="2:10">
      <c r="B42" s="74"/>
      <c r="C42" s="80"/>
      <c r="E42" s="80"/>
      <c r="F42" s="80"/>
      <c r="G42" s="82"/>
      <c r="H42" s="82"/>
      <c r="I42" s="95"/>
      <c r="J42" s="95"/>
    </row>
    <row r="43" spans="2:10">
      <c r="B43" s="74"/>
      <c r="C43" s="80"/>
      <c r="E43" s="80"/>
      <c r="F43" s="80"/>
      <c r="G43" s="82"/>
      <c r="H43" s="82"/>
      <c r="I43" s="95"/>
      <c r="J43" s="95"/>
    </row>
    <row r="44" spans="2:10">
      <c r="B44" s="74"/>
      <c r="C44" s="80"/>
      <c r="E44" s="80"/>
      <c r="F44" s="80"/>
      <c r="G44" s="82"/>
      <c r="H44" s="82"/>
      <c r="I44" s="95"/>
      <c r="J44" s="95"/>
    </row>
    <row r="45" spans="2:10">
      <c r="B45" s="74"/>
      <c r="C45" s="80"/>
      <c r="E45" s="80"/>
      <c r="F45" s="80"/>
      <c r="G45" s="82"/>
      <c r="H45" s="82"/>
      <c r="I45" s="95"/>
      <c r="J45" s="95"/>
    </row>
    <row r="46" spans="2:10">
      <c r="B46" s="74"/>
      <c r="C46" s="80"/>
      <c r="E46" s="80"/>
      <c r="F46" s="80"/>
      <c r="G46" s="82"/>
      <c r="H46" s="82"/>
      <c r="I46" s="95"/>
      <c r="J46" s="95"/>
    </row>
    <row r="47" spans="2:10">
      <c r="B47" s="74"/>
      <c r="C47" s="80"/>
      <c r="E47" s="80"/>
      <c r="F47" s="80"/>
      <c r="G47" s="82"/>
      <c r="H47" s="82"/>
      <c r="I47" s="95"/>
      <c r="J47" s="95"/>
    </row>
    <row r="48" spans="2:10">
      <c r="B48" s="74"/>
      <c r="C48" s="80"/>
      <c r="E48" s="80"/>
      <c r="F48" s="80"/>
      <c r="G48" s="82"/>
      <c r="H48" s="82"/>
      <c r="I48" s="95"/>
      <c r="J48" s="95"/>
    </row>
    <row r="49" spans="2:10">
      <c r="B49" s="74"/>
      <c r="C49" s="80"/>
      <c r="E49" s="80"/>
      <c r="F49" s="80"/>
      <c r="G49" s="82"/>
      <c r="H49" s="82"/>
      <c r="I49" s="95"/>
      <c r="J49" s="95"/>
    </row>
    <row r="50" spans="2:10">
      <c r="B50" s="74"/>
      <c r="C50" s="80"/>
      <c r="E50" s="80"/>
      <c r="F50" s="80"/>
      <c r="G50" s="82"/>
      <c r="H50" s="82"/>
      <c r="I50" s="95"/>
      <c r="J50" s="95"/>
    </row>
    <row r="51" spans="2:10">
      <c r="B51" s="74"/>
      <c r="C51" s="80"/>
      <c r="E51" s="80"/>
      <c r="F51" s="80"/>
      <c r="G51" s="82"/>
      <c r="H51" s="82"/>
      <c r="I51" s="95"/>
      <c r="J51" s="95"/>
    </row>
    <row r="52" spans="2:10">
      <c r="B52" s="74"/>
      <c r="C52" s="80"/>
      <c r="E52" s="80"/>
      <c r="F52" s="80"/>
      <c r="G52" s="82"/>
      <c r="H52" s="82"/>
      <c r="I52" s="95"/>
      <c r="J52" s="95"/>
    </row>
    <row r="53" spans="2:10">
      <c r="B53" s="74"/>
      <c r="C53" s="80"/>
      <c r="E53" s="80"/>
      <c r="F53" s="80"/>
      <c r="G53" s="82"/>
      <c r="H53" s="82"/>
      <c r="I53" s="95"/>
      <c r="J53" s="95"/>
    </row>
    <row r="54" spans="2:10">
      <c r="B54" s="74"/>
      <c r="C54" s="80"/>
      <c r="E54" s="80"/>
      <c r="F54" s="80"/>
      <c r="G54" s="82"/>
      <c r="H54" s="82"/>
      <c r="I54" s="95"/>
      <c r="J54" s="95"/>
    </row>
    <row r="55" spans="2:10">
      <c r="B55" s="74"/>
      <c r="C55" s="80"/>
      <c r="E55" s="80"/>
      <c r="F55" s="80"/>
      <c r="G55" s="82"/>
      <c r="H55" s="82"/>
      <c r="I55" s="95"/>
      <c r="J55" s="95"/>
    </row>
    <row r="56" spans="2:10">
      <c r="B56" s="74"/>
      <c r="C56" s="80"/>
      <c r="E56" s="80"/>
      <c r="F56" s="80"/>
      <c r="G56" s="82"/>
      <c r="H56" s="82"/>
      <c r="I56" s="95"/>
      <c r="J56" s="95"/>
    </row>
    <row r="57" spans="2:10">
      <c r="B57" s="74"/>
      <c r="C57" s="80"/>
      <c r="E57" s="80"/>
      <c r="F57" s="80"/>
      <c r="G57" s="82"/>
      <c r="H57" s="82"/>
      <c r="I57" s="95"/>
      <c r="J57" s="95"/>
    </row>
    <row r="58" spans="2:10">
      <c r="B58" s="74"/>
      <c r="C58" s="80"/>
      <c r="E58" s="80"/>
      <c r="F58" s="80"/>
      <c r="G58" s="82"/>
      <c r="H58" s="82"/>
      <c r="I58" s="95"/>
      <c r="J58" s="95"/>
    </row>
    <row r="59" spans="2:10">
      <c r="B59" s="74"/>
      <c r="C59" s="80"/>
      <c r="E59" s="80"/>
      <c r="F59" s="80"/>
      <c r="G59" s="82"/>
      <c r="H59" s="82"/>
      <c r="I59" s="95"/>
      <c r="J59" s="95"/>
    </row>
    <row r="60" spans="2:10">
      <c r="B60" s="74"/>
      <c r="C60" s="80"/>
      <c r="E60" s="80"/>
      <c r="F60" s="80"/>
      <c r="G60" s="82"/>
      <c r="H60" s="82"/>
      <c r="I60" s="95"/>
      <c r="J60" s="95"/>
    </row>
    <row r="61" spans="2:10">
      <c r="B61" s="74"/>
      <c r="C61" s="80"/>
      <c r="E61" s="80"/>
      <c r="F61" s="80"/>
      <c r="G61" s="82"/>
      <c r="H61" s="82"/>
      <c r="I61" s="95"/>
      <c r="J61" s="95"/>
    </row>
    <row r="62" spans="2:10">
      <c r="B62" s="74"/>
      <c r="C62" s="80"/>
      <c r="E62" s="80"/>
      <c r="F62" s="80"/>
      <c r="G62" s="82"/>
      <c r="H62" s="82"/>
      <c r="I62" s="95"/>
      <c r="J62" s="95"/>
    </row>
    <row r="63" spans="2:10">
      <c r="B63" s="74"/>
      <c r="C63" s="80"/>
      <c r="E63" s="80"/>
      <c r="F63" s="80"/>
      <c r="G63" s="82"/>
      <c r="H63" s="82"/>
      <c r="I63" s="95"/>
      <c r="J63" s="95"/>
    </row>
    <row r="64" spans="2:10">
      <c r="B64" s="74"/>
      <c r="C64" s="80"/>
      <c r="E64" s="80"/>
      <c r="F64" s="80"/>
      <c r="G64" s="82"/>
      <c r="H64" s="82"/>
      <c r="I64" s="95"/>
      <c r="J64" s="95"/>
    </row>
    <row r="65" spans="2:10">
      <c r="B65" s="74"/>
      <c r="C65" s="80"/>
      <c r="E65" s="80"/>
      <c r="F65" s="80"/>
      <c r="G65" s="82"/>
      <c r="H65" s="82"/>
      <c r="I65" s="95"/>
      <c r="J65" s="95"/>
    </row>
    <row r="66" spans="2:10">
      <c r="B66" s="74"/>
      <c r="C66" s="80"/>
      <c r="E66" s="80"/>
      <c r="F66" s="80"/>
      <c r="G66" s="82"/>
      <c r="H66" s="82"/>
      <c r="I66" s="95"/>
      <c r="J66" s="95"/>
    </row>
    <row r="67" spans="2:10">
      <c r="B67" s="74"/>
      <c r="C67" s="80"/>
      <c r="E67" s="80"/>
      <c r="F67" s="80"/>
      <c r="G67" s="82"/>
      <c r="H67" s="82"/>
      <c r="I67" s="95"/>
      <c r="J67" s="95"/>
    </row>
    <row r="68" spans="2:10">
      <c r="B68" s="74"/>
      <c r="C68" s="80"/>
      <c r="E68" s="80"/>
      <c r="F68" s="80"/>
      <c r="G68" s="82"/>
      <c r="H68" s="82"/>
      <c r="I68" s="95"/>
      <c r="J68" s="95"/>
    </row>
    <row r="69" spans="2:10">
      <c r="B69" s="74"/>
      <c r="C69" s="80"/>
      <c r="E69" s="80"/>
      <c r="F69" s="80"/>
      <c r="G69" s="82"/>
      <c r="H69" s="82"/>
      <c r="I69" s="95"/>
      <c r="J69" s="95"/>
    </row>
    <row r="70" spans="2:10">
      <c r="B70" s="74"/>
      <c r="C70" s="80"/>
      <c r="E70" s="80"/>
      <c r="F70" s="80"/>
      <c r="G70" s="82"/>
      <c r="H70" s="82"/>
      <c r="I70" s="95"/>
      <c r="J70" s="95"/>
    </row>
    <row r="71" spans="2:10">
      <c r="B71" s="74"/>
      <c r="C71" s="80"/>
      <c r="E71" s="80"/>
      <c r="F71" s="80"/>
      <c r="G71" s="82"/>
      <c r="H71" s="82"/>
      <c r="I71" s="95"/>
      <c r="J71" s="95"/>
    </row>
    <row r="72" spans="2:10">
      <c r="B72" s="74"/>
      <c r="C72" s="80"/>
      <c r="E72" s="80"/>
      <c r="F72" s="80"/>
      <c r="G72" s="82"/>
      <c r="H72" s="82"/>
      <c r="I72" s="95"/>
      <c r="J72" s="95"/>
    </row>
    <row r="73" spans="2:10">
      <c r="B73" s="74"/>
      <c r="C73" s="80"/>
      <c r="E73" s="80"/>
      <c r="F73" s="80"/>
      <c r="G73" s="82"/>
      <c r="H73" s="82"/>
      <c r="I73" s="95"/>
      <c r="J73" s="95"/>
    </row>
    <row r="74" spans="2:10">
      <c r="B74" s="74"/>
      <c r="C74" s="80"/>
      <c r="E74" s="80"/>
      <c r="F74" s="80"/>
      <c r="G74" s="82"/>
      <c r="H74" s="82"/>
      <c r="I74" s="95"/>
      <c r="J74" s="95"/>
    </row>
    <row r="75" spans="2:10">
      <c r="B75" s="74"/>
      <c r="C75" s="80"/>
      <c r="E75" s="80"/>
      <c r="F75" s="80"/>
      <c r="G75" s="82"/>
      <c r="H75" s="82"/>
      <c r="I75" s="95"/>
      <c r="J75" s="95"/>
    </row>
    <row r="76" spans="2:10">
      <c r="B76" s="74"/>
      <c r="C76" s="80"/>
      <c r="E76" s="80"/>
      <c r="F76" s="80"/>
      <c r="G76" s="82"/>
      <c r="H76" s="82"/>
      <c r="I76" s="95"/>
      <c r="J76" s="95"/>
    </row>
    <row r="77" spans="2:10">
      <c r="B77" s="74"/>
      <c r="C77" s="80"/>
      <c r="E77" s="80"/>
      <c r="F77" s="80"/>
      <c r="G77" s="82"/>
      <c r="H77" s="82"/>
      <c r="I77" s="95"/>
      <c r="J77" s="95"/>
    </row>
    <row r="78" spans="2:10">
      <c r="B78" s="74"/>
      <c r="C78" s="80"/>
      <c r="E78" s="80"/>
      <c r="F78" s="80"/>
      <c r="G78" s="82"/>
      <c r="H78" s="82"/>
      <c r="I78" s="95"/>
      <c r="J78" s="95"/>
    </row>
    <row r="79" spans="2:10">
      <c r="B79" s="74"/>
      <c r="C79" s="80"/>
      <c r="E79" s="80"/>
      <c r="F79" s="80"/>
      <c r="G79" s="82"/>
      <c r="H79" s="82"/>
      <c r="I79" s="95"/>
      <c r="J79" s="95"/>
    </row>
    <row r="80" spans="2:10">
      <c r="B80" s="74"/>
      <c r="C80" s="80"/>
      <c r="E80" s="80"/>
      <c r="F80" s="80"/>
      <c r="G80" s="82"/>
      <c r="H80" s="82"/>
      <c r="I80" s="95"/>
      <c r="J80" s="95"/>
    </row>
    <row r="81" spans="2:10">
      <c r="B81" s="74"/>
      <c r="C81" s="80"/>
      <c r="E81" s="80"/>
      <c r="F81" s="80"/>
      <c r="G81" s="82"/>
      <c r="H81" s="82"/>
      <c r="I81" s="95"/>
      <c r="J81" s="95"/>
    </row>
    <row r="82" spans="2:10">
      <c r="B82" s="74"/>
      <c r="C82" s="80"/>
      <c r="E82" s="80"/>
      <c r="F82" s="80"/>
      <c r="G82" s="82"/>
      <c r="H82" s="82"/>
      <c r="I82" s="95"/>
      <c r="J82" s="95"/>
    </row>
    <row r="83" spans="2:10">
      <c r="B83" s="74"/>
      <c r="C83" s="80"/>
      <c r="E83" s="80"/>
      <c r="F83" s="80"/>
      <c r="G83" s="82"/>
      <c r="H83" s="82"/>
      <c r="I83" s="95"/>
      <c r="J83" s="95"/>
    </row>
    <row r="84" spans="2:10">
      <c r="B84" s="74"/>
      <c r="C84" s="80"/>
      <c r="E84" s="80"/>
      <c r="F84" s="80"/>
      <c r="G84" s="82"/>
      <c r="H84" s="82"/>
      <c r="I84" s="95"/>
      <c r="J84" s="95"/>
    </row>
    <row r="85" spans="2:10">
      <c r="B85" s="74"/>
      <c r="C85" s="80"/>
      <c r="E85" s="80"/>
      <c r="F85" s="80"/>
      <c r="G85" s="82"/>
      <c r="H85" s="82"/>
      <c r="I85" s="95"/>
      <c r="J85" s="95"/>
    </row>
    <row r="86" spans="2:10">
      <c r="B86" s="74"/>
      <c r="C86" s="80"/>
      <c r="E86" s="80"/>
      <c r="F86" s="80"/>
      <c r="G86" s="82"/>
      <c r="H86" s="82"/>
      <c r="I86" s="95"/>
      <c r="J86" s="95"/>
    </row>
    <row r="87" spans="2:10">
      <c r="B87" s="74"/>
      <c r="C87" s="80"/>
      <c r="E87" s="80"/>
      <c r="F87" s="80"/>
      <c r="G87" s="82"/>
      <c r="H87" s="82"/>
      <c r="I87" s="95"/>
      <c r="J87" s="95"/>
    </row>
    <row r="88" spans="2:10">
      <c r="B88" s="74"/>
      <c r="C88" s="80"/>
      <c r="E88" s="80"/>
      <c r="F88" s="80"/>
      <c r="G88" s="82"/>
      <c r="H88" s="82"/>
      <c r="I88" s="95"/>
      <c r="J88" s="95"/>
    </row>
    <row r="89" spans="2:10">
      <c r="B89" s="74"/>
      <c r="C89" s="80"/>
      <c r="E89" s="80"/>
      <c r="F89" s="80"/>
      <c r="G89" s="82"/>
      <c r="H89" s="82"/>
      <c r="I89" s="95"/>
      <c r="J89" s="95"/>
    </row>
    <row r="90" spans="2:10">
      <c r="B90" s="74"/>
      <c r="C90" s="80"/>
      <c r="E90" s="80"/>
      <c r="F90" s="80"/>
      <c r="G90" s="82"/>
      <c r="H90" s="82"/>
      <c r="I90" s="95"/>
      <c r="J90" s="95"/>
    </row>
    <row r="91" spans="2:10">
      <c r="B91" s="74"/>
      <c r="C91" s="80"/>
      <c r="E91" s="80"/>
      <c r="F91" s="80"/>
      <c r="G91" s="82"/>
      <c r="H91" s="82"/>
      <c r="I91" s="95"/>
      <c r="J91" s="95"/>
    </row>
    <row r="92" spans="2:10">
      <c r="B92" s="74"/>
      <c r="C92" s="80"/>
      <c r="E92" s="80"/>
      <c r="F92" s="80"/>
      <c r="G92" s="82"/>
      <c r="H92" s="82"/>
      <c r="I92" s="95"/>
      <c r="J92" s="95"/>
    </row>
    <row r="93" spans="2:10">
      <c r="B93" s="74"/>
      <c r="C93" s="80"/>
      <c r="E93" s="80"/>
      <c r="F93" s="80"/>
      <c r="G93" s="82"/>
      <c r="H93" s="82"/>
      <c r="I93" s="95"/>
      <c r="J93" s="95"/>
    </row>
    <row r="94" spans="2:10">
      <c r="B94" s="74"/>
      <c r="C94" s="80"/>
      <c r="E94" s="80"/>
      <c r="F94" s="80"/>
      <c r="G94" s="82"/>
      <c r="H94" s="82"/>
      <c r="I94" s="95"/>
      <c r="J94" s="95"/>
    </row>
    <row r="95" spans="2:10">
      <c r="B95" s="74"/>
      <c r="C95" s="80"/>
      <c r="E95" s="80"/>
      <c r="F95" s="80"/>
      <c r="G95" s="82"/>
      <c r="H95" s="82"/>
      <c r="I95" s="95"/>
      <c r="J95" s="95"/>
    </row>
    <row r="96" spans="2:10">
      <c r="B96" s="74"/>
      <c r="C96" s="80"/>
      <c r="E96" s="80"/>
      <c r="F96" s="80"/>
      <c r="G96" s="82"/>
      <c r="H96" s="82"/>
      <c r="I96" s="95"/>
      <c r="J96" s="95"/>
    </row>
    <row r="97" spans="2:10">
      <c r="B97" s="74"/>
      <c r="C97" s="80"/>
      <c r="E97" s="80"/>
      <c r="F97" s="80"/>
      <c r="G97" s="82"/>
      <c r="H97" s="82"/>
      <c r="I97" s="95"/>
      <c r="J97" s="95"/>
    </row>
    <row r="98" spans="2:10">
      <c r="B98" s="74"/>
      <c r="C98" s="80"/>
      <c r="E98" s="80"/>
      <c r="F98" s="80"/>
      <c r="G98" s="82"/>
      <c r="H98" s="82"/>
      <c r="I98" s="95"/>
      <c r="J98" s="95"/>
    </row>
    <row r="99" spans="2:10">
      <c r="B99" s="74"/>
      <c r="C99" s="80"/>
      <c r="E99" s="80"/>
      <c r="F99" s="80"/>
      <c r="G99" s="82"/>
      <c r="H99" s="82"/>
      <c r="I99" s="95"/>
      <c r="J99" s="95"/>
    </row>
    <row r="100" spans="2:10">
      <c r="B100" s="74"/>
      <c r="C100" s="80"/>
      <c r="E100" s="80"/>
      <c r="F100" s="80"/>
      <c r="G100" s="82"/>
      <c r="H100" s="82"/>
      <c r="I100" s="95"/>
      <c r="J100" s="95"/>
    </row>
    <row r="101" spans="2:10">
      <c r="B101" s="74"/>
      <c r="C101" s="80"/>
      <c r="E101" s="80"/>
      <c r="F101" s="80"/>
      <c r="G101" s="82"/>
      <c r="H101" s="82"/>
      <c r="I101" s="95"/>
      <c r="J101" s="95"/>
    </row>
    <row r="102" spans="2:10">
      <c r="B102" s="74"/>
      <c r="C102" s="80"/>
      <c r="E102" s="80"/>
      <c r="F102" s="80"/>
      <c r="G102" s="82"/>
      <c r="H102" s="82"/>
      <c r="I102" s="95"/>
      <c r="J102" s="95"/>
    </row>
    <row r="103" spans="2:10">
      <c r="B103" s="74"/>
      <c r="C103" s="80"/>
      <c r="E103" s="80"/>
      <c r="F103" s="80"/>
      <c r="G103" s="82"/>
      <c r="H103" s="82"/>
      <c r="I103" s="95"/>
      <c r="J103" s="95"/>
    </row>
    <row r="104" spans="2:10">
      <c r="B104" s="74"/>
      <c r="C104" s="80"/>
      <c r="E104" s="80"/>
      <c r="F104" s="80"/>
      <c r="G104" s="82"/>
      <c r="H104" s="82"/>
      <c r="I104" s="95"/>
      <c r="J104" s="95"/>
    </row>
    <row r="105" spans="2:10">
      <c r="B105" s="74"/>
      <c r="C105" s="80"/>
      <c r="E105" s="80"/>
      <c r="F105" s="80"/>
      <c r="G105" s="82"/>
      <c r="H105" s="82"/>
      <c r="I105" s="95"/>
      <c r="J105" s="95"/>
    </row>
    <row r="106" spans="2:10">
      <c r="B106" s="74"/>
      <c r="C106" s="80"/>
      <c r="E106" s="80"/>
      <c r="F106" s="80"/>
      <c r="G106" s="82"/>
      <c r="H106" s="82"/>
      <c r="I106" s="95"/>
      <c r="J106" s="95"/>
    </row>
    <row r="107" spans="2:10">
      <c r="B107" s="74"/>
      <c r="C107" s="80"/>
      <c r="E107" s="80"/>
      <c r="F107" s="80"/>
      <c r="G107" s="82"/>
      <c r="H107" s="82"/>
      <c r="I107" s="95"/>
      <c r="J107" s="95"/>
    </row>
    <row r="108" spans="2:10">
      <c r="B108" s="74"/>
      <c r="C108" s="80"/>
      <c r="E108" s="80"/>
      <c r="F108" s="80"/>
      <c r="G108" s="82"/>
      <c r="H108" s="82"/>
      <c r="I108" s="95"/>
      <c r="J108" s="95"/>
    </row>
    <row r="109" spans="2:10">
      <c r="B109" s="74"/>
      <c r="C109" s="80"/>
      <c r="E109" s="80"/>
      <c r="F109" s="80"/>
      <c r="G109" s="82"/>
      <c r="H109" s="82"/>
      <c r="I109" s="95"/>
      <c r="J109" s="95"/>
    </row>
    <row r="110" spans="2:10">
      <c r="B110" s="74"/>
      <c r="C110" s="80"/>
      <c r="E110" s="80"/>
      <c r="F110" s="80"/>
      <c r="G110" s="82"/>
      <c r="H110" s="82"/>
      <c r="I110" s="95"/>
      <c r="J110" s="95"/>
    </row>
    <row r="111" spans="2:10">
      <c r="B111" s="74"/>
      <c r="C111" s="80"/>
      <c r="E111" s="80"/>
      <c r="F111" s="80"/>
      <c r="G111" s="82"/>
      <c r="H111" s="82"/>
      <c r="I111" s="95"/>
      <c r="J111" s="95"/>
    </row>
    <row r="112" spans="2:10">
      <c r="B112" s="74"/>
      <c r="C112" s="80"/>
      <c r="E112" s="80"/>
      <c r="F112" s="80"/>
      <c r="G112" s="82"/>
      <c r="H112" s="82"/>
      <c r="I112" s="95"/>
      <c r="J112" s="95"/>
    </row>
    <row r="113" spans="2:10">
      <c r="B113" s="74"/>
      <c r="C113" s="80"/>
      <c r="E113" s="80"/>
      <c r="F113" s="80"/>
      <c r="G113" s="82"/>
      <c r="H113" s="82"/>
      <c r="I113" s="95"/>
      <c r="J113" s="95"/>
    </row>
    <row r="114" spans="2:10">
      <c r="B114" s="74"/>
      <c r="C114" s="80"/>
      <c r="E114" s="80"/>
      <c r="F114" s="80"/>
      <c r="G114" s="82"/>
      <c r="H114" s="82"/>
      <c r="I114" s="95"/>
      <c r="J114" s="95"/>
    </row>
    <row r="115" spans="2:10">
      <c r="B115" s="74"/>
      <c r="C115" s="80"/>
      <c r="E115" s="80"/>
      <c r="F115" s="80"/>
      <c r="G115" s="82"/>
      <c r="H115" s="82"/>
      <c r="I115" s="95"/>
      <c r="J115" s="95"/>
    </row>
    <row r="116" spans="2:10">
      <c r="B116" s="74"/>
      <c r="C116" s="80"/>
      <c r="E116" s="80"/>
      <c r="F116" s="80"/>
      <c r="G116" s="82"/>
      <c r="H116" s="82"/>
      <c r="I116" s="95"/>
      <c r="J116" s="95"/>
    </row>
    <row r="117" spans="2:10">
      <c r="B117" s="74"/>
      <c r="C117" s="80"/>
      <c r="E117" s="80"/>
      <c r="F117" s="80"/>
      <c r="G117" s="82"/>
      <c r="H117" s="82"/>
      <c r="I117" s="95"/>
      <c r="J117" s="95"/>
    </row>
    <row r="118" spans="2:10">
      <c r="B118" s="74"/>
      <c r="C118" s="80"/>
      <c r="E118" s="80"/>
      <c r="F118" s="80"/>
      <c r="G118" s="82"/>
      <c r="H118" s="82"/>
      <c r="I118" s="95"/>
      <c r="J118" s="95"/>
    </row>
    <row r="119" spans="2:10">
      <c r="B119" s="74"/>
      <c r="C119" s="80"/>
      <c r="E119" s="80"/>
      <c r="F119" s="80"/>
      <c r="G119" s="82"/>
      <c r="H119" s="82"/>
      <c r="I119" s="95"/>
      <c r="J119" s="95"/>
    </row>
    <row r="120" spans="2:10">
      <c r="B120" s="74"/>
      <c r="C120" s="80"/>
      <c r="E120" s="80"/>
      <c r="F120" s="80"/>
      <c r="G120" s="82"/>
      <c r="H120" s="82"/>
      <c r="I120" s="95"/>
      <c r="J120" s="95"/>
    </row>
    <row r="121" spans="2:10">
      <c r="B121" s="74"/>
      <c r="C121" s="80"/>
      <c r="E121" s="80"/>
      <c r="F121" s="80"/>
      <c r="G121" s="82"/>
      <c r="H121" s="82"/>
      <c r="I121" s="95"/>
      <c r="J121" s="95"/>
    </row>
    <row r="122" spans="2:10">
      <c r="B122" s="74"/>
      <c r="C122" s="80"/>
      <c r="E122" s="80"/>
      <c r="F122" s="80"/>
      <c r="G122" s="82"/>
      <c r="H122" s="82"/>
      <c r="I122" s="95"/>
      <c r="J122" s="95"/>
    </row>
    <row r="123" spans="2:10">
      <c r="B123" s="74"/>
      <c r="C123" s="80"/>
      <c r="E123" s="80"/>
      <c r="F123" s="80"/>
      <c r="G123" s="82"/>
      <c r="H123" s="82"/>
      <c r="I123" s="95"/>
      <c r="J123" s="95"/>
    </row>
    <row r="124" spans="2:10">
      <c r="B124" s="74"/>
      <c r="C124" s="80"/>
      <c r="E124" s="80"/>
      <c r="F124" s="80"/>
      <c r="G124" s="82"/>
      <c r="H124" s="82"/>
      <c r="I124" s="95"/>
      <c r="J124" s="95"/>
    </row>
    <row r="125" spans="2:10">
      <c r="B125" s="74"/>
      <c r="C125" s="80"/>
      <c r="E125" s="80"/>
      <c r="F125" s="80"/>
      <c r="G125" s="82"/>
      <c r="H125" s="82"/>
      <c r="I125" s="95"/>
      <c r="J125" s="95"/>
    </row>
    <row r="126" spans="2:10">
      <c r="B126" s="74"/>
      <c r="C126" s="80"/>
      <c r="E126" s="80"/>
      <c r="F126" s="80"/>
      <c r="G126" s="82"/>
      <c r="H126" s="82"/>
      <c r="I126" s="95"/>
      <c r="J126" s="95"/>
    </row>
    <row r="127" spans="2:10">
      <c r="B127" s="74"/>
      <c r="C127" s="80"/>
      <c r="E127" s="80"/>
      <c r="F127" s="80"/>
      <c r="G127" s="82"/>
      <c r="H127" s="82"/>
      <c r="I127" s="95"/>
      <c r="J127" s="95"/>
    </row>
    <row r="128" spans="2:10">
      <c r="B128" s="74"/>
      <c r="C128" s="80"/>
      <c r="E128" s="80"/>
      <c r="F128" s="80"/>
      <c r="G128" s="82"/>
      <c r="H128" s="82"/>
      <c r="I128" s="95"/>
      <c r="J128" s="95"/>
    </row>
    <row r="129" spans="2:10">
      <c r="B129" s="74"/>
      <c r="C129" s="80"/>
      <c r="E129" s="80"/>
      <c r="F129" s="80"/>
      <c r="G129" s="82"/>
      <c r="H129" s="82"/>
      <c r="I129" s="95"/>
      <c r="J129" s="95"/>
    </row>
    <row r="130" spans="2:10">
      <c r="B130" s="74"/>
      <c r="C130" s="80"/>
      <c r="E130" s="80"/>
      <c r="F130" s="80"/>
      <c r="G130" s="82"/>
      <c r="H130" s="82"/>
      <c r="I130" s="95"/>
      <c r="J130" s="95"/>
    </row>
    <row r="131" spans="2:10">
      <c r="B131" s="74"/>
      <c r="C131" s="80"/>
      <c r="E131" s="80"/>
      <c r="F131" s="80"/>
      <c r="G131" s="82"/>
      <c r="H131" s="82"/>
      <c r="I131" s="95"/>
      <c r="J131" s="95"/>
    </row>
    <row r="132" spans="2:10">
      <c r="B132" s="74"/>
      <c r="C132" s="80"/>
      <c r="E132" s="80"/>
      <c r="F132" s="80"/>
      <c r="G132" s="82"/>
      <c r="H132" s="82"/>
      <c r="I132" s="95"/>
      <c r="J132" s="95"/>
    </row>
    <row r="133" spans="2:10">
      <c r="B133" s="74"/>
      <c r="C133" s="80"/>
      <c r="E133" s="80"/>
      <c r="F133" s="80"/>
      <c r="G133" s="82"/>
      <c r="H133" s="82"/>
      <c r="I133" s="95"/>
      <c r="J133" s="95"/>
    </row>
    <row r="134" spans="2:10">
      <c r="B134" s="74"/>
      <c r="C134" s="80"/>
      <c r="E134" s="80"/>
      <c r="F134" s="80"/>
      <c r="G134" s="82"/>
      <c r="H134" s="82"/>
      <c r="I134" s="95"/>
      <c r="J134" s="95"/>
    </row>
    <row r="135" spans="2:10">
      <c r="B135" s="74"/>
      <c r="C135" s="80"/>
      <c r="E135" s="80"/>
      <c r="F135" s="80"/>
      <c r="G135" s="82"/>
      <c r="H135" s="82"/>
      <c r="I135" s="95"/>
      <c r="J135" s="95"/>
    </row>
    <row r="136" spans="2:10">
      <c r="B136" s="74"/>
      <c r="C136" s="80"/>
      <c r="E136" s="80"/>
      <c r="F136" s="80"/>
      <c r="G136" s="82"/>
      <c r="H136" s="82"/>
      <c r="I136" s="95"/>
      <c r="J136" s="95"/>
    </row>
    <row r="137" spans="2:10">
      <c r="B137" s="74"/>
      <c r="C137" s="80"/>
      <c r="E137" s="80"/>
      <c r="F137" s="80"/>
      <c r="G137" s="82"/>
      <c r="H137" s="82"/>
      <c r="I137" s="95"/>
      <c r="J137" s="95"/>
    </row>
    <row r="138" spans="2:10">
      <c r="B138" s="74"/>
      <c r="C138" s="80"/>
      <c r="E138" s="80"/>
      <c r="F138" s="80"/>
      <c r="G138" s="82"/>
      <c r="H138" s="82"/>
      <c r="I138" s="95"/>
      <c r="J138" s="95"/>
    </row>
    <row r="139" spans="2:10">
      <c r="B139" s="74"/>
      <c r="C139" s="80"/>
      <c r="E139" s="80"/>
      <c r="F139" s="80"/>
      <c r="G139" s="82"/>
      <c r="H139" s="82"/>
      <c r="I139" s="95"/>
      <c r="J139" s="95"/>
    </row>
    <row r="140" spans="2:10">
      <c r="B140" s="74"/>
      <c r="C140" s="80"/>
      <c r="E140" s="80"/>
      <c r="F140" s="80"/>
      <c r="G140" s="82"/>
      <c r="H140" s="82"/>
      <c r="I140" s="95"/>
      <c r="J140" s="95"/>
    </row>
    <row r="141" spans="2:10">
      <c r="B141" s="74"/>
      <c r="C141" s="80"/>
      <c r="E141" s="80"/>
      <c r="F141" s="80"/>
      <c r="G141" s="82"/>
      <c r="H141" s="82"/>
      <c r="I141" s="95"/>
      <c r="J141" s="95"/>
    </row>
    <row r="142" spans="2:10">
      <c r="B142" s="74"/>
      <c r="C142" s="80"/>
      <c r="E142" s="80"/>
      <c r="F142" s="80"/>
      <c r="G142" s="82"/>
      <c r="H142" s="82"/>
      <c r="I142" s="95"/>
      <c r="J142" s="95"/>
    </row>
    <row r="143" spans="2:10">
      <c r="B143" s="74"/>
      <c r="C143" s="80"/>
      <c r="E143" s="80"/>
      <c r="F143" s="80"/>
      <c r="G143" s="82"/>
      <c r="H143" s="82"/>
      <c r="I143" s="95"/>
      <c r="J143" s="95"/>
    </row>
    <row r="144" spans="2:10">
      <c r="B144" s="74"/>
      <c r="C144" s="80"/>
      <c r="E144" s="80"/>
      <c r="F144" s="80"/>
      <c r="G144" s="82"/>
      <c r="H144" s="82"/>
      <c r="I144" s="95"/>
      <c r="J144" s="95"/>
    </row>
    <row r="145" spans="2:10">
      <c r="B145" s="74"/>
      <c r="C145" s="80"/>
      <c r="E145" s="80"/>
      <c r="F145" s="80"/>
      <c r="G145" s="82"/>
      <c r="H145" s="82"/>
      <c r="I145" s="95"/>
      <c r="J145" s="95"/>
    </row>
    <row r="146" spans="2:10">
      <c r="B146" s="74"/>
      <c r="C146" s="80"/>
      <c r="E146" s="80"/>
      <c r="F146" s="80"/>
      <c r="G146" s="82"/>
      <c r="H146" s="82"/>
      <c r="I146" s="95"/>
      <c r="J146" s="95"/>
    </row>
    <row r="147" spans="2:10">
      <c r="B147" s="74"/>
      <c r="C147" s="80"/>
      <c r="E147" s="80"/>
      <c r="F147" s="80"/>
      <c r="G147" s="82"/>
      <c r="H147" s="82"/>
      <c r="I147" s="95"/>
      <c r="J147" s="95"/>
    </row>
    <row r="148" spans="2:10">
      <c r="B148" s="74"/>
      <c r="C148" s="80"/>
      <c r="E148" s="80"/>
      <c r="F148" s="80"/>
      <c r="G148" s="82"/>
      <c r="H148" s="82"/>
      <c r="I148" s="95"/>
      <c r="J148" s="95"/>
    </row>
    <row r="149" spans="2:10">
      <c r="B149" s="74"/>
      <c r="C149" s="80"/>
      <c r="E149" s="80"/>
      <c r="F149" s="80"/>
      <c r="G149" s="82"/>
      <c r="H149" s="82"/>
      <c r="I149" s="95"/>
      <c r="J149" s="95"/>
    </row>
    <row r="150" spans="2:10">
      <c r="B150" s="74"/>
      <c r="C150" s="80"/>
      <c r="E150" s="80"/>
      <c r="F150" s="80"/>
      <c r="G150" s="82"/>
      <c r="H150" s="82"/>
      <c r="I150" s="95"/>
      <c r="J150" s="95"/>
    </row>
    <row r="151" spans="2:10">
      <c r="B151" s="74"/>
      <c r="C151" s="80"/>
      <c r="E151" s="80"/>
      <c r="F151" s="80"/>
      <c r="G151" s="82"/>
      <c r="H151" s="82"/>
      <c r="I151" s="95"/>
      <c r="J151" s="95"/>
    </row>
    <row r="152" spans="2:10">
      <c r="B152" s="74"/>
      <c r="C152" s="80"/>
      <c r="E152" s="80"/>
      <c r="F152" s="80"/>
      <c r="G152" s="82"/>
      <c r="H152" s="82"/>
      <c r="I152" s="95"/>
      <c r="J152" s="95"/>
    </row>
    <row r="153" spans="2:10">
      <c r="B153" s="74"/>
      <c r="C153" s="80"/>
      <c r="E153" s="80"/>
      <c r="F153" s="80"/>
      <c r="G153" s="82"/>
      <c r="H153" s="82"/>
      <c r="I153" s="95"/>
      <c r="J153" s="95"/>
    </row>
    <row r="154" spans="2:10">
      <c r="B154" s="74"/>
      <c r="C154" s="80"/>
      <c r="E154" s="80"/>
      <c r="F154" s="80"/>
      <c r="G154" s="82"/>
      <c r="H154" s="82"/>
      <c r="I154" s="95"/>
      <c r="J154" s="95"/>
    </row>
    <row r="155" spans="2:10">
      <c r="B155" s="74"/>
      <c r="C155" s="80"/>
      <c r="E155" s="80"/>
      <c r="F155" s="80"/>
      <c r="G155" s="82"/>
      <c r="H155" s="82"/>
      <c r="I155" s="95"/>
      <c r="J155" s="95"/>
    </row>
    <row r="156" spans="2:10">
      <c r="B156" s="74"/>
      <c r="C156" s="80"/>
      <c r="E156" s="80"/>
      <c r="F156" s="80"/>
      <c r="G156" s="82"/>
      <c r="H156" s="82"/>
      <c r="I156" s="95"/>
      <c r="J156" s="95"/>
    </row>
    <row r="157" spans="2:10">
      <c r="B157" s="74"/>
      <c r="C157" s="80"/>
      <c r="E157" s="80"/>
      <c r="F157" s="80"/>
      <c r="G157" s="82"/>
      <c r="H157" s="82"/>
      <c r="I157" s="95"/>
      <c r="J157" s="95"/>
    </row>
    <row r="158" spans="2:10">
      <c r="B158" s="74"/>
      <c r="C158" s="80"/>
      <c r="E158" s="80"/>
      <c r="F158" s="80"/>
      <c r="G158" s="82"/>
      <c r="H158" s="82"/>
      <c r="I158" s="95"/>
      <c r="J158" s="95"/>
    </row>
    <row r="159" spans="2:10">
      <c r="B159" s="74"/>
      <c r="C159" s="80"/>
      <c r="E159" s="80"/>
      <c r="F159" s="80"/>
      <c r="G159" s="82"/>
      <c r="H159" s="82"/>
      <c r="I159" s="95"/>
      <c r="J159" s="95"/>
    </row>
    <row r="160" spans="2:10">
      <c r="B160" s="74"/>
      <c r="C160" s="80"/>
      <c r="E160" s="80"/>
      <c r="F160" s="80"/>
      <c r="G160" s="82"/>
      <c r="H160" s="82"/>
      <c r="I160" s="95"/>
      <c r="J160" s="95"/>
    </row>
    <row r="161" spans="2:10">
      <c r="B161" s="74"/>
      <c r="C161" s="80"/>
      <c r="E161" s="80"/>
      <c r="F161" s="80"/>
      <c r="G161" s="82"/>
      <c r="H161" s="82"/>
      <c r="I161" s="95"/>
      <c r="J161" s="95"/>
    </row>
    <row r="162" spans="2:10">
      <c r="B162" s="74"/>
      <c r="C162" s="80"/>
      <c r="E162" s="80"/>
      <c r="F162" s="80"/>
      <c r="G162" s="82"/>
      <c r="H162" s="82"/>
      <c r="I162" s="95"/>
      <c r="J162" s="95"/>
    </row>
    <row r="163" spans="2:10">
      <c r="B163" s="74"/>
      <c r="C163" s="80"/>
      <c r="E163" s="80"/>
      <c r="F163" s="80"/>
      <c r="G163" s="82"/>
      <c r="H163" s="82"/>
      <c r="I163" s="95"/>
      <c r="J163" s="95"/>
    </row>
    <row r="164" spans="2:10">
      <c r="B164" s="74"/>
      <c r="C164" s="80"/>
      <c r="E164" s="80"/>
      <c r="F164" s="80"/>
      <c r="G164" s="82"/>
      <c r="H164" s="82"/>
      <c r="I164" s="95"/>
      <c r="J164" s="95"/>
    </row>
    <row r="165" spans="2:10">
      <c r="B165" s="74"/>
      <c r="C165" s="80"/>
      <c r="E165" s="80"/>
      <c r="F165" s="80"/>
      <c r="G165" s="82"/>
      <c r="H165" s="82"/>
      <c r="I165" s="95"/>
      <c r="J165" s="95"/>
    </row>
    <row r="166" spans="2:10">
      <c r="B166" s="74"/>
      <c r="C166" s="80"/>
      <c r="E166" s="80"/>
      <c r="F166" s="80"/>
      <c r="G166" s="82"/>
      <c r="H166" s="82"/>
      <c r="I166" s="95"/>
      <c r="J166" s="95"/>
    </row>
    <row r="167" spans="2:10">
      <c r="B167" s="74"/>
      <c r="C167" s="80"/>
      <c r="E167" s="80"/>
      <c r="F167" s="80"/>
      <c r="G167" s="82"/>
      <c r="H167" s="82"/>
      <c r="I167" s="95"/>
      <c r="J167" s="95"/>
    </row>
    <row r="168" spans="2:10">
      <c r="B168" s="74"/>
      <c r="C168" s="80"/>
      <c r="E168" s="80"/>
      <c r="F168" s="80"/>
      <c r="G168" s="82"/>
      <c r="H168" s="82"/>
      <c r="I168" s="95"/>
      <c r="J168" s="95"/>
    </row>
    <row r="169" spans="2:10">
      <c r="B169" s="74"/>
      <c r="C169" s="80"/>
      <c r="E169" s="80"/>
      <c r="F169" s="80"/>
      <c r="G169" s="82"/>
      <c r="H169" s="82"/>
      <c r="I169" s="95"/>
      <c r="J169" s="95"/>
    </row>
    <row r="170" spans="2:10">
      <c r="B170" s="74"/>
      <c r="C170" s="80"/>
      <c r="E170" s="80"/>
      <c r="F170" s="80"/>
      <c r="G170" s="82"/>
      <c r="H170" s="82"/>
      <c r="I170" s="95"/>
      <c r="J170" s="95"/>
    </row>
    <row r="171" spans="2:10">
      <c r="B171" s="74"/>
      <c r="C171" s="80"/>
      <c r="E171" s="80"/>
      <c r="F171" s="80"/>
      <c r="G171" s="82"/>
      <c r="H171" s="82"/>
      <c r="I171" s="95"/>
      <c r="J171" s="95"/>
    </row>
    <row r="172" spans="2:10">
      <c r="B172" s="74"/>
      <c r="C172" s="80"/>
      <c r="E172" s="80"/>
      <c r="F172" s="80"/>
      <c r="G172" s="82"/>
      <c r="H172" s="82"/>
      <c r="I172" s="95"/>
      <c r="J172" s="95"/>
    </row>
    <row r="173" spans="2:10">
      <c r="B173" s="74"/>
      <c r="C173" s="80"/>
      <c r="E173" s="80"/>
      <c r="F173" s="80"/>
      <c r="G173" s="82"/>
      <c r="H173" s="82"/>
      <c r="I173" s="95"/>
      <c r="J173" s="95"/>
    </row>
    <row r="174" spans="2:10">
      <c r="B174" s="74"/>
      <c r="C174" s="80"/>
      <c r="E174" s="80"/>
      <c r="F174" s="80"/>
      <c r="G174" s="82"/>
      <c r="H174" s="82"/>
      <c r="I174" s="95"/>
      <c r="J174" s="95"/>
    </row>
    <row r="175" spans="2:10">
      <c r="B175" s="74"/>
      <c r="C175" s="80"/>
      <c r="E175" s="80"/>
      <c r="F175" s="80"/>
      <c r="G175" s="82"/>
      <c r="H175" s="82"/>
      <c r="I175" s="95"/>
      <c r="J175" s="95"/>
    </row>
    <row r="176" spans="2:10">
      <c r="B176" s="74"/>
      <c r="C176" s="80"/>
      <c r="E176" s="80"/>
      <c r="F176" s="80"/>
      <c r="G176" s="82"/>
      <c r="H176" s="82"/>
      <c r="I176" s="95"/>
      <c r="J176" s="95"/>
    </row>
    <row r="177" spans="2:10">
      <c r="B177" s="74"/>
      <c r="C177" s="80"/>
      <c r="E177" s="80"/>
      <c r="F177" s="80"/>
      <c r="G177" s="82"/>
      <c r="H177" s="82"/>
      <c r="I177" s="97"/>
      <c r="J177" s="97"/>
    </row>
    <row r="178" spans="2:10">
      <c r="B178" s="74"/>
      <c r="C178" s="80"/>
      <c r="E178" s="80"/>
      <c r="F178" s="80"/>
      <c r="G178" s="82"/>
      <c r="H178" s="82"/>
      <c r="I178" s="97"/>
      <c r="J178" s="97"/>
    </row>
    <row r="179" spans="2:10">
      <c r="B179" s="74"/>
      <c r="C179" s="80"/>
      <c r="E179" s="80"/>
      <c r="F179" s="80"/>
      <c r="G179" s="82"/>
      <c r="H179" s="82"/>
      <c r="I179" s="97"/>
      <c r="J179" s="97"/>
    </row>
    <row r="180" spans="2:10">
      <c r="B180" s="74"/>
      <c r="C180" s="80"/>
      <c r="E180" s="80"/>
      <c r="F180" s="80"/>
      <c r="G180" s="82"/>
      <c r="H180" s="82"/>
      <c r="I180" s="97"/>
      <c r="J180" s="97"/>
    </row>
    <row r="181" spans="2:10">
      <c r="B181" s="74"/>
      <c r="C181" s="80"/>
      <c r="E181" s="80"/>
      <c r="F181" s="80"/>
      <c r="G181" s="82"/>
      <c r="H181" s="82"/>
      <c r="I181" s="97"/>
      <c r="J181" s="97"/>
    </row>
    <row r="182" spans="2:10">
      <c r="B182" s="74"/>
      <c r="C182" s="80"/>
      <c r="E182" s="80"/>
      <c r="F182" s="80"/>
      <c r="G182" s="82"/>
      <c r="H182" s="82"/>
      <c r="I182" s="97"/>
      <c r="J182" s="97"/>
    </row>
    <row r="183" spans="2:10">
      <c r="B183" s="74"/>
      <c r="C183" s="80"/>
      <c r="E183" s="80"/>
      <c r="F183" s="80"/>
      <c r="G183" s="82"/>
      <c r="H183" s="82"/>
      <c r="I183" s="97"/>
      <c r="J183" s="97"/>
    </row>
    <row r="184" spans="2:10">
      <c r="B184" s="74"/>
      <c r="C184" s="80"/>
      <c r="E184" s="80"/>
      <c r="F184" s="80"/>
      <c r="G184" s="82"/>
      <c r="H184" s="82"/>
      <c r="I184" s="97"/>
      <c r="J184" s="97"/>
    </row>
    <row r="185" spans="2:10">
      <c r="B185" s="74"/>
      <c r="C185" s="80"/>
      <c r="E185" s="80"/>
      <c r="F185" s="80"/>
      <c r="G185" s="82"/>
      <c r="H185" s="82"/>
      <c r="I185" s="97"/>
      <c r="J185" s="97"/>
    </row>
    <row r="186" spans="2:10">
      <c r="B186" s="74"/>
      <c r="C186" s="80"/>
      <c r="E186" s="80"/>
      <c r="F186" s="80"/>
      <c r="G186" s="82"/>
      <c r="H186" s="82"/>
      <c r="I186" s="97"/>
      <c r="J186" s="97"/>
    </row>
    <row r="187" spans="2:10">
      <c r="B187" s="74"/>
      <c r="C187" s="80"/>
      <c r="E187" s="80"/>
      <c r="F187" s="80"/>
      <c r="G187" s="82"/>
      <c r="H187" s="82"/>
      <c r="I187" s="97"/>
      <c r="J187" s="97"/>
    </row>
    <row r="188" spans="2:10">
      <c r="B188" s="74"/>
      <c r="C188" s="80"/>
      <c r="E188" s="80"/>
      <c r="F188" s="80"/>
      <c r="G188" s="82"/>
      <c r="H188" s="82"/>
      <c r="I188" s="97"/>
      <c r="J188" s="97"/>
    </row>
    <row r="189" spans="2:10">
      <c r="B189" s="74"/>
      <c r="C189" s="80"/>
      <c r="E189" s="80"/>
      <c r="F189" s="80"/>
      <c r="G189" s="82"/>
      <c r="H189" s="82"/>
      <c r="I189" s="97"/>
      <c r="J189" s="97"/>
    </row>
    <row r="190" spans="2:10">
      <c r="B190" s="74"/>
      <c r="C190" s="80"/>
      <c r="E190" s="80"/>
      <c r="F190" s="80"/>
      <c r="G190" s="82"/>
      <c r="H190" s="82"/>
      <c r="I190" s="97"/>
      <c r="J190" s="97"/>
    </row>
    <row r="191" spans="2:10">
      <c r="B191" s="74"/>
      <c r="C191" s="80"/>
      <c r="E191" s="80"/>
      <c r="F191" s="80"/>
      <c r="G191" s="82"/>
      <c r="H191" s="82"/>
      <c r="I191" s="97"/>
      <c r="J191" s="97"/>
    </row>
    <row r="192" spans="2:10">
      <c r="B192" s="74"/>
      <c r="C192" s="80"/>
      <c r="E192" s="80"/>
      <c r="F192" s="80"/>
      <c r="G192" s="82"/>
      <c r="H192" s="82"/>
      <c r="I192" s="97"/>
      <c r="J192" s="97"/>
    </row>
    <row r="193" spans="2:10">
      <c r="B193" s="74"/>
      <c r="C193" s="80"/>
      <c r="E193" s="80"/>
      <c r="F193" s="80"/>
      <c r="G193" s="82"/>
      <c r="H193" s="82"/>
      <c r="I193" s="97"/>
      <c r="J193" s="97"/>
    </row>
    <row r="194" spans="2:10">
      <c r="B194" s="74"/>
      <c r="C194" s="80"/>
      <c r="E194" s="80"/>
      <c r="F194" s="80"/>
      <c r="G194" s="82"/>
      <c r="H194" s="82"/>
      <c r="I194" s="97"/>
      <c r="J194" s="97"/>
    </row>
    <row r="195" spans="2:10">
      <c r="B195" s="74"/>
      <c r="C195" s="80"/>
      <c r="E195" s="80"/>
      <c r="F195" s="80"/>
      <c r="G195" s="82"/>
      <c r="H195" s="82"/>
      <c r="I195" s="97"/>
      <c r="J195" s="97"/>
    </row>
    <row r="196" spans="2:10">
      <c r="B196" s="74"/>
      <c r="C196" s="80"/>
      <c r="E196" s="80"/>
      <c r="F196" s="80"/>
      <c r="G196" s="82"/>
      <c r="H196" s="82"/>
      <c r="I196" s="97"/>
      <c r="J196" s="97"/>
    </row>
    <row r="197" spans="2:10">
      <c r="B197" s="74"/>
      <c r="C197" s="80"/>
      <c r="E197" s="80"/>
      <c r="F197" s="80"/>
      <c r="G197" s="82"/>
      <c r="H197" s="82"/>
      <c r="I197" s="97"/>
      <c r="J197" s="97"/>
    </row>
    <row r="198" spans="2:10">
      <c r="B198" s="74"/>
      <c r="C198" s="80"/>
      <c r="E198" s="80"/>
      <c r="F198" s="80"/>
      <c r="G198" s="82"/>
      <c r="H198" s="82"/>
      <c r="I198" s="97"/>
      <c r="J198" s="97"/>
    </row>
    <row r="199" spans="2:10">
      <c r="B199" s="74"/>
      <c r="C199" s="80"/>
      <c r="E199" s="80"/>
      <c r="F199" s="80"/>
      <c r="G199" s="82"/>
      <c r="H199" s="82"/>
      <c r="I199" s="97"/>
      <c r="J199" s="97"/>
    </row>
    <row r="200" spans="2:10">
      <c r="B200" s="74"/>
      <c r="C200" s="80"/>
      <c r="E200" s="80"/>
      <c r="F200" s="80"/>
      <c r="G200" s="82"/>
      <c r="H200" s="82"/>
      <c r="I200" s="97"/>
      <c r="J200" s="97"/>
    </row>
    <row r="201" spans="2:10">
      <c r="B201" s="74"/>
      <c r="C201" s="80"/>
      <c r="E201" s="80"/>
      <c r="F201" s="80"/>
      <c r="G201" s="82"/>
      <c r="H201" s="82"/>
      <c r="I201" s="97"/>
      <c r="J201" s="97"/>
    </row>
    <row r="202" spans="2:10">
      <c r="B202" s="74"/>
      <c r="C202" s="80"/>
      <c r="E202" s="80"/>
      <c r="F202" s="80"/>
      <c r="G202" s="82"/>
      <c r="H202" s="82"/>
      <c r="I202" s="97"/>
      <c r="J202" s="97"/>
    </row>
    <row r="203" spans="2:10">
      <c r="B203" s="74"/>
      <c r="C203" s="80"/>
      <c r="E203" s="80"/>
      <c r="F203" s="80"/>
      <c r="G203" s="82"/>
      <c r="H203" s="82"/>
      <c r="I203" s="97"/>
      <c r="J203" s="97"/>
    </row>
    <row r="204" spans="2:10">
      <c r="B204" s="74"/>
      <c r="C204" s="80"/>
      <c r="E204" s="80"/>
      <c r="F204" s="80"/>
      <c r="G204" s="82"/>
      <c r="H204" s="82"/>
      <c r="I204" s="97"/>
      <c r="J204" s="97"/>
    </row>
    <row r="205" spans="2:10">
      <c r="B205" s="74"/>
      <c r="C205" s="80"/>
      <c r="E205" s="80"/>
      <c r="F205" s="80"/>
      <c r="G205" s="82"/>
      <c r="H205" s="82"/>
      <c r="I205" s="97"/>
      <c r="J205" s="97"/>
    </row>
    <row r="206" spans="2:10">
      <c r="B206" s="74"/>
      <c r="C206" s="80"/>
      <c r="E206" s="80"/>
      <c r="F206" s="80"/>
      <c r="G206" s="82"/>
      <c r="H206" s="82"/>
      <c r="I206" s="97"/>
      <c r="J206" s="97"/>
    </row>
    <row r="207" spans="2:10">
      <c r="B207" s="74"/>
      <c r="C207" s="80"/>
      <c r="E207" s="80"/>
      <c r="F207" s="80"/>
      <c r="G207" s="82"/>
      <c r="H207" s="82"/>
      <c r="I207" s="97"/>
      <c r="J207" s="97"/>
    </row>
    <row r="208" spans="2:10">
      <c r="B208" s="74"/>
      <c r="C208" s="80"/>
      <c r="E208" s="80"/>
      <c r="F208" s="80"/>
      <c r="G208" s="82"/>
      <c r="H208" s="82"/>
      <c r="I208" s="97"/>
      <c r="J208" s="97"/>
    </row>
    <row r="209" spans="2:13">
      <c r="B209" s="74"/>
      <c r="C209" s="80"/>
      <c r="E209" s="80"/>
      <c r="F209" s="80"/>
      <c r="G209" s="82"/>
      <c r="H209" s="82"/>
      <c r="I209" s="97"/>
      <c r="J209" s="97"/>
      <c r="M209" s="98"/>
    </row>
    <row r="210" spans="2:13">
      <c r="B210" s="74"/>
      <c r="C210" s="80"/>
      <c r="E210" s="80"/>
      <c r="F210" s="80"/>
      <c r="G210" s="82"/>
      <c r="H210" s="82"/>
      <c r="I210" s="97"/>
      <c r="J210" s="97"/>
    </row>
    <row r="211" spans="2:13">
      <c r="B211" s="74"/>
      <c r="C211" s="80"/>
      <c r="E211" s="80"/>
      <c r="F211" s="80"/>
      <c r="G211" s="82"/>
      <c r="H211" s="82"/>
      <c r="I211" s="97"/>
      <c r="J211" s="97"/>
    </row>
    <row r="212" spans="2:13">
      <c r="B212" s="74"/>
      <c r="C212" s="80"/>
      <c r="E212" s="80"/>
      <c r="F212" s="80"/>
      <c r="G212" s="82"/>
      <c r="H212" s="82"/>
      <c r="I212" s="97"/>
      <c r="J212" s="97"/>
    </row>
    <row r="213" spans="2:13">
      <c r="B213" s="74"/>
      <c r="C213" s="80"/>
      <c r="E213" s="80"/>
      <c r="F213" s="80"/>
      <c r="G213" s="82"/>
      <c r="H213" s="82"/>
      <c r="I213" s="97"/>
      <c r="J213" s="97"/>
    </row>
    <row r="214" spans="2:13">
      <c r="B214" s="74"/>
      <c r="C214" s="80"/>
      <c r="E214" s="80"/>
      <c r="F214" s="80"/>
      <c r="G214" s="82"/>
      <c r="H214" s="82"/>
      <c r="I214" s="97"/>
      <c r="J214" s="97"/>
    </row>
    <row r="215" spans="2:13">
      <c r="B215" s="74"/>
      <c r="C215" s="80"/>
      <c r="E215" s="80"/>
      <c r="F215" s="80"/>
      <c r="G215" s="82"/>
      <c r="H215" s="82"/>
      <c r="I215" s="97"/>
      <c r="J215" s="97"/>
    </row>
    <row r="216" spans="2:13">
      <c r="B216" s="74"/>
      <c r="C216" s="80"/>
      <c r="E216" s="80"/>
      <c r="F216" s="80"/>
      <c r="G216" s="82"/>
      <c r="H216" s="82"/>
      <c r="I216" s="97"/>
      <c r="J216" s="97"/>
    </row>
    <row r="217" spans="2:13">
      <c r="B217" s="74"/>
      <c r="C217" s="80"/>
      <c r="E217" s="80"/>
      <c r="F217" s="80"/>
      <c r="G217" s="82"/>
      <c r="H217" s="82"/>
      <c r="I217" s="97"/>
      <c r="J217" s="97"/>
    </row>
    <row r="218" spans="2:13">
      <c r="B218" s="74"/>
      <c r="C218" s="80"/>
      <c r="E218" s="80"/>
      <c r="F218" s="80"/>
      <c r="G218" s="82"/>
      <c r="H218" s="82"/>
      <c r="I218" s="97"/>
      <c r="J218" s="97"/>
    </row>
    <row r="219" spans="2:13">
      <c r="I219" s="97"/>
      <c r="J219" s="97"/>
    </row>
    <row r="220" spans="2:13">
      <c r="I220" s="97"/>
      <c r="J220" s="97"/>
    </row>
    <row r="221" spans="2:13">
      <c r="I221" s="97"/>
      <c r="J221" s="97"/>
    </row>
    <row r="222" spans="2:13">
      <c r="I222" s="97"/>
      <c r="J222" s="97"/>
    </row>
    <row r="223" spans="2:13">
      <c r="I223" s="97"/>
      <c r="J223" s="97"/>
    </row>
    <row r="224" spans="2:13">
      <c r="I224" s="97"/>
      <c r="J224" s="97"/>
    </row>
    <row r="225" spans="2:10">
      <c r="B225" s="84"/>
      <c r="C225" s="84"/>
      <c r="D225" s="84"/>
      <c r="E225" s="84"/>
      <c r="F225" s="84"/>
      <c r="G225" s="84"/>
      <c r="H225" s="84"/>
      <c r="I225" s="97"/>
      <c r="J225" s="97"/>
    </row>
    <row r="226" spans="2:10">
      <c r="B226" s="84"/>
      <c r="C226" s="84"/>
      <c r="D226" s="84"/>
      <c r="E226" s="84"/>
      <c r="F226" s="84"/>
      <c r="G226" s="84"/>
      <c r="H226" s="84"/>
      <c r="I226" s="97"/>
      <c r="J226" s="97"/>
    </row>
    <row r="227" spans="2:10">
      <c r="B227" s="84"/>
      <c r="C227" s="84"/>
      <c r="D227" s="84"/>
      <c r="E227" s="84"/>
      <c r="F227" s="84"/>
      <c r="G227" s="84"/>
      <c r="H227" s="84"/>
      <c r="I227" s="97"/>
      <c r="J227" s="97"/>
    </row>
    <row r="228" spans="2:10">
      <c r="B228" s="84"/>
      <c r="C228" s="84"/>
      <c r="D228" s="84"/>
      <c r="E228" s="84"/>
      <c r="F228" s="84"/>
      <c r="G228" s="84"/>
      <c r="H228" s="84"/>
      <c r="I228" s="97"/>
      <c r="J228" s="97"/>
    </row>
    <row r="229" spans="2:10">
      <c r="B229" s="84"/>
      <c r="C229" s="84"/>
      <c r="D229" s="84"/>
      <c r="E229" s="84"/>
      <c r="F229" s="84"/>
      <c r="G229" s="84"/>
      <c r="H229" s="84"/>
      <c r="I229" s="97"/>
      <c r="J229" s="97"/>
    </row>
    <row r="230" spans="2:10">
      <c r="B230" s="84"/>
      <c r="C230" s="84"/>
      <c r="D230" s="84"/>
      <c r="E230" s="84"/>
      <c r="F230" s="84"/>
      <c r="G230" s="84"/>
      <c r="H230" s="84"/>
      <c r="I230" s="97"/>
      <c r="J230" s="97"/>
    </row>
    <row r="231" spans="2:10">
      <c r="B231" s="84"/>
      <c r="C231" s="84"/>
      <c r="D231" s="84"/>
      <c r="E231" s="84"/>
      <c r="F231" s="84"/>
      <c r="G231" s="84"/>
      <c r="H231" s="84"/>
      <c r="I231" s="97"/>
      <c r="J231" s="97"/>
    </row>
    <row r="232" spans="2:10">
      <c r="B232" s="84"/>
      <c r="C232" s="84"/>
      <c r="D232" s="84"/>
      <c r="E232" s="84"/>
      <c r="F232" s="84"/>
      <c r="G232" s="84"/>
      <c r="H232" s="84"/>
      <c r="I232" s="97"/>
      <c r="J232" s="97"/>
    </row>
    <row r="233" spans="2:10">
      <c r="B233" s="84"/>
      <c r="C233" s="84"/>
      <c r="D233" s="84"/>
      <c r="E233" s="84"/>
      <c r="F233" s="84"/>
      <c r="G233" s="84"/>
      <c r="H233" s="84"/>
      <c r="I233" s="97"/>
      <c r="J233" s="97"/>
    </row>
    <row r="234" spans="2:10">
      <c r="B234" s="84"/>
      <c r="C234" s="84"/>
      <c r="D234" s="84"/>
      <c r="E234" s="84"/>
      <c r="F234" s="84"/>
      <c r="G234" s="84"/>
      <c r="H234" s="84"/>
      <c r="I234" s="97"/>
      <c r="J234" s="97"/>
    </row>
    <row r="235" spans="2:10">
      <c r="B235" s="84"/>
      <c r="C235" s="84"/>
      <c r="D235" s="84"/>
      <c r="E235" s="84"/>
      <c r="F235" s="84"/>
      <c r="G235" s="84"/>
      <c r="H235" s="84"/>
      <c r="I235" s="97"/>
      <c r="J235" s="97"/>
    </row>
    <row r="236" spans="2:10">
      <c r="B236" s="84"/>
      <c r="C236" s="84"/>
      <c r="D236" s="84"/>
      <c r="E236" s="84"/>
      <c r="F236" s="84"/>
      <c r="G236" s="84"/>
      <c r="H236" s="84"/>
      <c r="I236" s="97"/>
      <c r="J236" s="97"/>
    </row>
    <row r="237" spans="2:10">
      <c r="B237" s="84"/>
      <c r="C237" s="84"/>
      <c r="D237" s="84"/>
      <c r="E237" s="84"/>
      <c r="F237" s="84"/>
      <c r="G237" s="84"/>
      <c r="H237" s="84"/>
      <c r="I237" s="97"/>
      <c r="J237" s="97"/>
    </row>
    <row r="238" spans="2:10">
      <c r="B238" s="84"/>
      <c r="C238" s="84"/>
      <c r="D238" s="84"/>
      <c r="E238" s="84"/>
      <c r="F238" s="84"/>
      <c r="G238" s="84"/>
      <c r="H238" s="84"/>
      <c r="I238" s="97"/>
      <c r="J238" s="97"/>
    </row>
    <row r="239" spans="2:10">
      <c r="B239" s="84"/>
      <c r="C239" s="84"/>
      <c r="D239" s="84"/>
      <c r="E239" s="84"/>
      <c r="F239" s="84"/>
      <c r="G239" s="84"/>
      <c r="H239" s="84"/>
      <c r="I239" s="97"/>
      <c r="J239" s="97"/>
    </row>
    <row r="240" spans="2:10">
      <c r="B240" s="84"/>
      <c r="C240" s="84"/>
      <c r="D240" s="84"/>
      <c r="E240" s="84"/>
      <c r="F240" s="84"/>
      <c r="G240" s="84"/>
      <c r="H240" s="84"/>
      <c r="I240" s="97"/>
      <c r="J240" s="97"/>
    </row>
    <row r="241" spans="2:10">
      <c r="B241" s="84"/>
      <c r="C241" s="84"/>
      <c r="D241" s="84"/>
      <c r="E241" s="84"/>
      <c r="F241" s="84"/>
      <c r="G241" s="84"/>
      <c r="H241" s="84"/>
      <c r="I241" s="97"/>
      <c r="J241" s="97"/>
    </row>
    <row r="242" spans="2:10">
      <c r="B242" s="84"/>
      <c r="C242" s="84"/>
      <c r="D242" s="84"/>
      <c r="E242" s="84"/>
      <c r="F242" s="84"/>
      <c r="G242" s="84"/>
      <c r="H242" s="84"/>
      <c r="I242" s="97"/>
      <c r="J242" s="97"/>
    </row>
    <row r="243" spans="2:10">
      <c r="B243" s="84"/>
      <c r="C243" s="84"/>
      <c r="D243" s="84"/>
      <c r="E243" s="84"/>
      <c r="F243" s="84"/>
      <c r="G243" s="84"/>
      <c r="H243" s="84"/>
      <c r="I243" s="97"/>
      <c r="J243" s="97"/>
    </row>
    <row r="244" spans="2:10">
      <c r="B244" s="84"/>
      <c r="C244" s="84"/>
      <c r="D244" s="84"/>
      <c r="E244" s="84"/>
      <c r="F244" s="84"/>
      <c r="G244" s="84"/>
      <c r="H244" s="84"/>
      <c r="I244" s="97"/>
      <c r="J244" s="97"/>
    </row>
    <row r="245" spans="2:10">
      <c r="B245" s="84"/>
      <c r="C245" s="84"/>
      <c r="D245" s="84"/>
      <c r="E245" s="84"/>
      <c r="F245" s="84"/>
      <c r="G245" s="84"/>
      <c r="H245" s="84"/>
      <c r="I245" s="97"/>
      <c r="J245" s="97"/>
    </row>
    <row r="246" spans="2:10">
      <c r="B246" s="84"/>
      <c r="C246" s="84"/>
      <c r="D246" s="84"/>
      <c r="E246" s="84"/>
      <c r="F246" s="84"/>
      <c r="G246" s="84"/>
      <c r="H246" s="84"/>
      <c r="I246" s="97"/>
      <c r="J246" s="97"/>
    </row>
    <row r="247" spans="2:10">
      <c r="B247" s="84"/>
      <c r="C247" s="84"/>
      <c r="D247" s="84"/>
      <c r="E247" s="84"/>
      <c r="F247" s="84"/>
      <c r="G247" s="84"/>
      <c r="H247" s="84"/>
      <c r="I247" s="97"/>
      <c r="J247" s="97"/>
    </row>
    <row r="248" spans="2:10">
      <c r="B248" s="84"/>
      <c r="C248" s="84"/>
      <c r="D248" s="84"/>
      <c r="E248" s="84"/>
      <c r="F248" s="84"/>
      <c r="G248" s="84"/>
      <c r="H248" s="84"/>
      <c r="I248" s="97"/>
      <c r="J248" s="97"/>
    </row>
    <row r="249" spans="2:10">
      <c r="B249" s="84"/>
      <c r="C249" s="84"/>
      <c r="D249" s="84"/>
      <c r="E249" s="84"/>
      <c r="F249" s="84"/>
      <c r="G249" s="84"/>
      <c r="H249" s="84"/>
      <c r="I249" s="97"/>
      <c r="J249" s="97"/>
    </row>
    <row r="250" spans="2:10">
      <c r="B250" s="84"/>
      <c r="C250" s="84"/>
      <c r="D250" s="84"/>
      <c r="E250" s="84"/>
      <c r="F250" s="84"/>
      <c r="G250" s="84"/>
      <c r="H250" s="84"/>
      <c r="I250" s="97"/>
      <c r="J250" s="97"/>
    </row>
    <row r="251" spans="2:10">
      <c r="B251" s="84"/>
      <c r="C251" s="84"/>
      <c r="D251" s="84"/>
      <c r="E251" s="84"/>
      <c r="F251" s="84"/>
      <c r="G251" s="84"/>
      <c r="H251" s="84"/>
      <c r="I251" s="97"/>
      <c r="J251" s="97"/>
    </row>
    <row r="252" spans="2:10">
      <c r="B252" s="84"/>
      <c r="C252" s="84"/>
      <c r="D252" s="84"/>
      <c r="E252" s="84"/>
      <c r="F252" s="84"/>
      <c r="G252" s="84"/>
      <c r="H252" s="84"/>
      <c r="I252" s="97"/>
      <c r="J252" s="97"/>
    </row>
    <row r="253" spans="2:10">
      <c r="B253" s="84"/>
      <c r="C253" s="84"/>
      <c r="D253" s="84"/>
      <c r="E253" s="84"/>
      <c r="F253" s="84"/>
      <c r="G253" s="84"/>
      <c r="H253" s="84"/>
      <c r="I253" s="97"/>
      <c r="J253" s="97"/>
    </row>
    <row r="254" spans="2:10">
      <c r="B254" s="84"/>
      <c r="C254" s="84"/>
      <c r="D254" s="84"/>
      <c r="E254" s="84"/>
      <c r="F254" s="84"/>
      <c r="G254" s="84"/>
      <c r="H254" s="84"/>
      <c r="I254" s="97"/>
      <c r="J254" s="97"/>
    </row>
    <row r="255" spans="2:10">
      <c r="B255" s="84"/>
      <c r="C255" s="84"/>
      <c r="D255" s="84"/>
      <c r="E255" s="84"/>
      <c r="F255" s="84"/>
      <c r="G255" s="84"/>
      <c r="H255" s="84"/>
      <c r="I255" s="97"/>
      <c r="J255" s="97"/>
    </row>
    <row r="256" spans="2:10">
      <c r="B256" s="84"/>
      <c r="C256" s="84"/>
      <c r="D256" s="84"/>
      <c r="E256" s="84"/>
      <c r="F256" s="84"/>
      <c r="G256" s="84"/>
      <c r="H256" s="84"/>
      <c r="I256" s="97"/>
      <c r="J256" s="97"/>
    </row>
    <row r="257" spans="2:10">
      <c r="B257" s="84"/>
      <c r="C257" s="84"/>
      <c r="D257" s="84"/>
      <c r="E257" s="84"/>
      <c r="F257" s="84"/>
      <c r="G257" s="84"/>
      <c r="H257" s="84"/>
      <c r="I257" s="97"/>
      <c r="J257" s="97"/>
    </row>
    <row r="258" spans="2:10">
      <c r="B258" s="84"/>
      <c r="C258" s="84"/>
      <c r="D258" s="84"/>
      <c r="E258" s="84"/>
      <c r="F258" s="84"/>
      <c r="G258" s="84"/>
      <c r="H258" s="84"/>
      <c r="I258" s="97"/>
      <c r="J258" s="97"/>
    </row>
    <row r="259" spans="2:10">
      <c r="B259" s="84"/>
      <c r="C259" s="84"/>
      <c r="D259" s="84"/>
      <c r="E259" s="84"/>
      <c r="F259" s="84"/>
      <c r="G259" s="84"/>
      <c r="H259" s="84"/>
      <c r="I259" s="97"/>
      <c r="J259" s="97"/>
    </row>
    <row r="260" spans="2:10">
      <c r="B260" s="84"/>
      <c r="C260" s="84"/>
      <c r="D260" s="84"/>
      <c r="E260" s="84"/>
      <c r="F260" s="84"/>
      <c r="G260" s="84"/>
      <c r="H260" s="84"/>
      <c r="I260" s="97"/>
      <c r="J260" s="97"/>
    </row>
    <row r="261" spans="2:10">
      <c r="B261" s="84"/>
      <c r="C261" s="84"/>
      <c r="D261" s="84"/>
      <c r="E261" s="84"/>
      <c r="F261" s="84"/>
      <c r="G261" s="84"/>
      <c r="H261" s="84"/>
      <c r="I261" s="97"/>
      <c r="J261" s="97"/>
    </row>
    <row r="262" spans="2:10">
      <c r="B262" s="84"/>
      <c r="C262" s="84"/>
      <c r="D262" s="84"/>
      <c r="E262" s="84"/>
      <c r="F262" s="84"/>
      <c r="G262" s="84"/>
      <c r="H262" s="84"/>
      <c r="I262" s="97"/>
      <c r="J262" s="97"/>
    </row>
    <row r="263" spans="2:10">
      <c r="B263" s="84"/>
      <c r="C263" s="84"/>
      <c r="D263" s="84"/>
      <c r="E263" s="84"/>
      <c r="F263" s="84"/>
      <c r="G263" s="84"/>
      <c r="H263" s="84"/>
      <c r="I263" s="97"/>
      <c r="J263" s="97"/>
    </row>
    <row r="264" spans="2:10">
      <c r="B264" s="84"/>
      <c r="C264" s="84"/>
      <c r="D264" s="84"/>
      <c r="E264" s="84"/>
      <c r="F264" s="84"/>
      <c r="G264" s="84"/>
      <c r="H264" s="84"/>
      <c r="I264" s="97"/>
      <c r="J264" s="97"/>
    </row>
    <row r="265" spans="2:10">
      <c r="B265" s="84"/>
      <c r="C265" s="84"/>
      <c r="D265" s="84"/>
      <c r="E265" s="84"/>
      <c r="F265" s="84"/>
      <c r="G265" s="84"/>
      <c r="H265" s="84"/>
      <c r="I265" s="97"/>
      <c r="J265" s="97"/>
    </row>
    <row r="266" spans="2:10">
      <c r="B266" s="84"/>
      <c r="C266" s="84"/>
      <c r="D266" s="84"/>
      <c r="E266" s="84"/>
      <c r="F266" s="84"/>
      <c r="G266" s="84"/>
      <c r="H266" s="84"/>
      <c r="I266" s="97"/>
      <c r="J266" s="97"/>
    </row>
    <row r="267" spans="2:10">
      <c r="B267" s="84"/>
      <c r="C267" s="84"/>
      <c r="D267" s="84"/>
      <c r="E267" s="84"/>
      <c r="F267" s="84"/>
      <c r="G267" s="84"/>
      <c r="H267" s="84"/>
      <c r="I267" s="97"/>
      <c r="J267" s="97"/>
    </row>
    <row r="268" spans="2:10">
      <c r="B268" s="84"/>
      <c r="C268" s="84"/>
      <c r="D268" s="84"/>
      <c r="E268" s="84"/>
      <c r="F268" s="84"/>
      <c r="G268" s="84"/>
      <c r="H268" s="84"/>
      <c r="I268" s="97"/>
      <c r="J268" s="97"/>
    </row>
    <row r="269" spans="2:10">
      <c r="B269" s="84"/>
      <c r="C269" s="84"/>
      <c r="D269" s="84"/>
      <c r="E269" s="84"/>
      <c r="F269" s="84"/>
      <c r="G269" s="84"/>
      <c r="H269" s="84"/>
      <c r="I269" s="97"/>
      <c r="J269" s="97"/>
    </row>
    <row r="270" spans="2:10">
      <c r="B270" s="84"/>
      <c r="C270" s="84"/>
      <c r="D270" s="84"/>
      <c r="E270" s="84"/>
      <c r="F270" s="84"/>
      <c r="G270" s="84"/>
      <c r="H270" s="84"/>
      <c r="I270" s="97"/>
      <c r="J270" s="97"/>
    </row>
    <row r="271" spans="2:10">
      <c r="B271" s="84"/>
      <c r="C271" s="84"/>
      <c r="D271" s="84"/>
      <c r="E271" s="84"/>
      <c r="F271" s="84"/>
      <c r="G271" s="84"/>
      <c r="H271" s="84"/>
      <c r="I271" s="97"/>
      <c r="J271" s="97"/>
    </row>
    <row r="272" spans="2:10">
      <c r="B272" s="84"/>
      <c r="C272" s="84"/>
      <c r="D272" s="84"/>
      <c r="E272" s="84"/>
      <c r="F272" s="84"/>
      <c r="G272" s="84"/>
      <c r="H272" s="84"/>
      <c r="I272" s="97"/>
      <c r="J272" s="97"/>
    </row>
    <row r="273" spans="2:10">
      <c r="B273" s="84"/>
      <c r="C273" s="84"/>
      <c r="D273" s="84"/>
      <c r="E273" s="84"/>
      <c r="F273" s="84"/>
      <c r="G273" s="84"/>
      <c r="H273" s="84"/>
      <c r="I273" s="97"/>
      <c r="J273" s="97"/>
    </row>
    <row r="274" spans="2:10">
      <c r="B274" s="84"/>
      <c r="C274" s="84"/>
      <c r="D274" s="84"/>
      <c r="E274" s="84"/>
      <c r="F274" s="84"/>
      <c r="G274" s="84"/>
      <c r="H274" s="84"/>
      <c r="I274" s="97"/>
      <c r="J274" s="97"/>
    </row>
    <row r="275" spans="2:10">
      <c r="B275" s="84"/>
      <c r="C275" s="84"/>
      <c r="D275" s="84"/>
      <c r="E275" s="84"/>
      <c r="F275" s="84"/>
      <c r="G275" s="84"/>
      <c r="H275" s="84"/>
      <c r="I275" s="97"/>
      <c r="J275" s="97"/>
    </row>
    <row r="276" spans="2:10">
      <c r="B276" s="84"/>
      <c r="C276" s="84"/>
      <c r="D276" s="84"/>
      <c r="E276" s="84"/>
      <c r="F276" s="84"/>
      <c r="G276" s="84"/>
      <c r="H276" s="84"/>
      <c r="I276" s="97"/>
      <c r="J276" s="97"/>
    </row>
    <row r="277" spans="2:10">
      <c r="B277" s="84"/>
      <c r="C277" s="84"/>
      <c r="D277" s="84"/>
      <c r="E277" s="84"/>
      <c r="F277" s="84"/>
      <c r="G277" s="84"/>
      <c r="H277" s="84"/>
      <c r="I277" s="97"/>
      <c r="J277" s="97"/>
    </row>
    <row r="278" spans="2:10">
      <c r="B278" s="84"/>
      <c r="C278" s="84"/>
      <c r="D278" s="84"/>
      <c r="E278" s="84"/>
      <c r="F278" s="84"/>
      <c r="G278" s="84"/>
      <c r="H278" s="84"/>
      <c r="I278" s="97"/>
      <c r="J278" s="97"/>
    </row>
    <row r="279" spans="2:10">
      <c r="B279" s="84"/>
      <c r="C279" s="84"/>
      <c r="D279" s="84"/>
      <c r="E279" s="84"/>
      <c r="F279" s="84"/>
      <c r="G279" s="84"/>
      <c r="H279" s="84"/>
      <c r="I279" s="97"/>
      <c r="J279" s="97"/>
    </row>
    <row r="280" spans="2:10">
      <c r="B280" s="84"/>
      <c r="C280" s="84"/>
      <c r="D280" s="84"/>
      <c r="E280" s="84"/>
      <c r="F280" s="84"/>
      <c r="G280" s="84"/>
      <c r="H280" s="84"/>
      <c r="I280" s="97"/>
      <c r="J280" s="97"/>
    </row>
    <row r="281" spans="2:10">
      <c r="B281" s="84"/>
      <c r="C281" s="84"/>
      <c r="D281" s="84"/>
      <c r="E281" s="84"/>
      <c r="F281" s="84"/>
      <c r="G281" s="84"/>
      <c r="H281" s="84"/>
      <c r="I281" s="97"/>
      <c r="J281" s="97"/>
    </row>
    <row r="282" spans="2:10">
      <c r="B282" s="84"/>
      <c r="C282" s="84"/>
      <c r="D282" s="84"/>
      <c r="E282" s="84"/>
      <c r="F282" s="84"/>
      <c r="G282" s="84"/>
      <c r="H282" s="84"/>
      <c r="I282" s="97"/>
      <c r="J282" s="97"/>
    </row>
    <row r="283" spans="2:10">
      <c r="B283" s="84"/>
      <c r="C283" s="84"/>
      <c r="D283" s="84"/>
      <c r="E283" s="84"/>
      <c r="F283" s="84"/>
      <c r="G283" s="84"/>
      <c r="H283" s="84"/>
      <c r="I283" s="97"/>
      <c r="J283" s="97"/>
    </row>
    <row r="284" spans="2:10">
      <c r="B284" s="84"/>
      <c r="C284" s="84"/>
      <c r="D284" s="84"/>
      <c r="E284" s="84"/>
      <c r="F284" s="84"/>
      <c r="G284" s="84"/>
      <c r="H284" s="84"/>
      <c r="I284" s="97"/>
      <c r="J284" s="97"/>
    </row>
    <row r="285" spans="2:10">
      <c r="B285" s="84"/>
      <c r="C285" s="84"/>
      <c r="D285" s="84"/>
      <c r="E285" s="84"/>
      <c r="F285" s="84"/>
      <c r="G285" s="84"/>
      <c r="H285" s="84"/>
      <c r="I285" s="97"/>
      <c r="J285" s="97"/>
    </row>
    <row r="286" spans="2:10">
      <c r="B286" s="84"/>
      <c r="C286" s="84"/>
      <c r="D286" s="84"/>
      <c r="E286" s="84"/>
      <c r="F286" s="84"/>
      <c r="G286" s="84"/>
      <c r="H286" s="84"/>
      <c r="I286" s="97"/>
      <c r="J286" s="97"/>
    </row>
    <row r="287" spans="2:10">
      <c r="B287" s="84"/>
      <c r="C287" s="84"/>
      <c r="D287" s="84"/>
      <c r="E287" s="84"/>
      <c r="F287" s="84"/>
      <c r="G287" s="84"/>
      <c r="H287" s="84"/>
      <c r="I287" s="97"/>
      <c r="J287" s="97"/>
    </row>
    <row r="288" spans="2:10">
      <c r="B288" s="84"/>
      <c r="C288" s="84"/>
      <c r="D288" s="84"/>
      <c r="E288" s="84"/>
      <c r="F288" s="84"/>
      <c r="G288" s="84"/>
      <c r="H288" s="84"/>
      <c r="I288" s="97"/>
      <c r="J288" s="97"/>
    </row>
    <row r="289" spans="2:10">
      <c r="B289" s="84"/>
      <c r="C289" s="84"/>
      <c r="D289" s="84"/>
      <c r="E289" s="84"/>
      <c r="F289" s="84"/>
      <c r="G289" s="84"/>
      <c r="H289" s="84"/>
      <c r="I289" s="97"/>
      <c r="J289" s="97"/>
    </row>
    <row r="290" spans="2:10">
      <c r="B290" s="84"/>
      <c r="C290" s="84"/>
      <c r="D290" s="84"/>
      <c r="E290" s="84"/>
      <c r="F290" s="84"/>
      <c r="G290" s="84"/>
      <c r="H290" s="84"/>
      <c r="I290" s="97"/>
      <c r="J290" s="97"/>
    </row>
    <row r="291" spans="2:10">
      <c r="B291" s="84"/>
      <c r="C291" s="84"/>
      <c r="D291" s="84"/>
      <c r="E291" s="84"/>
      <c r="F291" s="84"/>
      <c r="G291" s="84"/>
      <c r="H291" s="84"/>
      <c r="I291" s="97"/>
      <c r="J291" s="97"/>
    </row>
    <row r="292" spans="2:10">
      <c r="B292" s="84"/>
      <c r="C292" s="84"/>
      <c r="D292" s="84"/>
      <c r="E292" s="84"/>
      <c r="F292" s="84"/>
      <c r="G292" s="84"/>
      <c r="H292" s="84"/>
      <c r="I292" s="97"/>
      <c r="J292" s="97"/>
    </row>
    <row r="293" spans="2:10">
      <c r="B293" s="84"/>
      <c r="C293" s="84"/>
      <c r="D293" s="84"/>
      <c r="E293" s="84"/>
      <c r="F293" s="84"/>
      <c r="G293" s="84"/>
      <c r="H293" s="84"/>
      <c r="I293" s="97"/>
      <c r="J293" s="97"/>
    </row>
    <row r="294" spans="2:10">
      <c r="B294" s="84"/>
      <c r="C294" s="84"/>
      <c r="D294" s="84"/>
      <c r="E294" s="84"/>
      <c r="F294" s="84"/>
      <c r="G294" s="84"/>
      <c r="H294" s="84"/>
      <c r="I294" s="97"/>
      <c r="J294" s="97"/>
    </row>
    <row r="295" spans="2:10">
      <c r="B295" s="84"/>
      <c r="C295" s="84"/>
      <c r="D295" s="84"/>
      <c r="E295" s="84"/>
      <c r="F295" s="84"/>
      <c r="G295" s="84"/>
      <c r="H295" s="84"/>
      <c r="I295" s="97"/>
      <c r="J295" s="97"/>
    </row>
    <row r="296" spans="2:10">
      <c r="B296" s="84"/>
      <c r="C296" s="84"/>
      <c r="D296" s="84"/>
      <c r="E296" s="84"/>
      <c r="F296" s="84"/>
      <c r="G296" s="84"/>
      <c r="H296" s="84"/>
      <c r="I296" s="97"/>
      <c r="J296" s="97"/>
    </row>
    <row r="297" spans="2:10">
      <c r="B297" s="84"/>
      <c r="C297" s="84"/>
      <c r="D297" s="84"/>
      <c r="E297" s="84"/>
      <c r="F297" s="84"/>
      <c r="G297" s="84"/>
      <c r="H297" s="84"/>
      <c r="I297" s="97"/>
      <c r="J297" s="97"/>
    </row>
    <row r="298" spans="2:10">
      <c r="B298" s="84"/>
      <c r="C298" s="84"/>
      <c r="D298" s="84"/>
      <c r="E298" s="84"/>
      <c r="F298" s="84"/>
      <c r="G298" s="84"/>
      <c r="H298" s="84"/>
      <c r="I298" s="97"/>
      <c r="J298" s="97"/>
    </row>
    <row r="299" spans="2:10">
      <c r="B299" s="84"/>
      <c r="C299" s="84"/>
      <c r="D299" s="84"/>
      <c r="E299" s="84"/>
      <c r="F299" s="84"/>
      <c r="G299" s="84"/>
      <c r="H299" s="84"/>
      <c r="I299" s="97"/>
      <c r="J299" s="97"/>
    </row>
    <row r="300" spans="2:10">
      <c r="B300" s="84"/>
      <c r="C300" s="84"/>
      <c r="D300" s="84"/>
      <c r="E300" s="84"/>
      <c r="F300" s="84"/>
      <c r="G300" s="84"/>
      <c r="H300" s="84"/>
      <c r="I300" s="97"/>
      <c r="J300" s="97"/>
    </row>
    <row r="301" spans="2:10">
      <c r="B301" s="84"/>
      <c r="C301" s="84"/>
      <c r="D301" s="84"/>
      <c r="E301" s="84"/>
      <c r="F301" s="84"/>
      <c r="G301" s="84"/>
      <c r="H301" s="84"/>
      <c r="I301" s="97"/>
      <c r="J301" s="97"/>
    </row>
    <row r="302" spans="2:10">
      <c r="B302" s="84"/>
      <c r="C302" s="84"/>
      <c r="D302" s="84"/>
      <c r="E302" s="84"/>
      <c r="F302" s="84"/>
      <c r="G302" s="84"/>
      <c r="H302" s="84"/>
      <c r="I302" s="97"/>
      <c r="J302" s="97"/>
    </row>
    <row r="303" spans="2:10">
      <c r="B303" s="84"/>
      <c r="C303" s="84"/>
      <c r="D303" s="84"/>
      <c r="E303" s="84"/>
      <c r="F303" s="84"/>
      <c r="G303" s="84"/>
      <c r="H303" s="84"/>
      <c r="I303" s="97"/>
      <c r="J303" s="97"/>
    </row>
    <row r="304" spans="2:10">
      <c r="B304" s="84"/>
      <c r="C304" s="84"/>
      <c r="D304" s="84"/>
      <c r="E304" s="84"/>
      <c r="F304" s="84"/>
      <c r="G304" s="84"/>
      <c r="H304" s="84"/>
      <c r="I304" s="97"/>
      <c r="J304" s="97"/>
    </row>
    <row r="305" spans="2:10">
      <c r="B305" s="84"/>
      <c r="C305" s="84"/>
      <c r="D305" s="84"/>
      <c r="E305" s="84"/>
      <c r="F305" s="84"/>
      <c r="G305" s="84"/>
      <c r="H305" s="84"/>
      <c r="I305" s="97"/>
      <c r="J305" s="97"/>
    </row>
    <row r="306" spans="2:10">
      <c r="B306" s="84"/>
      <c r="C306" s="84"/>
      <c r="D306" s="84"/>
      <c r="E306" s="84"/>
      <c r="F306" s="84"/>
      <c r="G306" s="84"/>
      <c r="H306" s="84"/>
      <c r="I306" s="97"/>
      <c r="J306" s="97"/>
    </row>
    <row r="307" spans="2:10">
      <c r="B307" s="84"/>
      <c r="C307" s="84"/>
      <c r="D307" s="84"/>
      <c r="E307" s="84"/>
      <c r="F307" s="84"/>
      <c r="G307" s="84"/>
      <c r="H307" s="84"/>
      <c r="I307" s="97"/>
      <c r="J307" s="97"/>
    </row>
    <row r="308" spans="2:10">
      <c r="B308" s="84"/>
      <c r="C308" s="84"/>
      <c r="D308" s="84"/>
      <c r="E308" s="84"/>
      <c r="F308" s="84"/>
      <c r="G308" s="84"/>
      <c r="H308" s="84"/>
      <c r="I308" s="97"/>
      <c r="J308" s="97"/>
    </row>
    <row r="309" spans="2:10">
      <c r="B309" s="84"/>
      <c r="C309" s="84"/>
      <c r="D309" s="84"/>
      <c r="E309" s="84"/>
      <c r="F309" s="84"/>
      <c r="G309" s="84"/>
      <c r="H309" s="84"/>
      <c r="I309" s="97"/>
      <c r="J309" s="97"/>
    </row>
    <row r="310" spans="2:10">
      <c r="B310" s="84"/>
      <c r="C310" s="84"/>
      <c r="D310" s="84"/>
      <c r="E310" s="84"/>
      <c r="F310" s="84"/>
      <c r="G310" s="84"/>
      <c r="H310" s="84"/>
      <c r="I310" s="97"/>
      <c r="J310" s="97"/>
    </row>
    <row r="311" spans="2:10">
      <c r="B311" s="84"/>
      <c r="C311" s="84"/>
      <c r="D311" s="84"/>
      <c r="E311" s="84"/>
      <c r="F311" s="84"/>
      <c r="G311" s="84"/>
      <c r="H311" s="84"/>
      <c r="I311" s="97"/>
      <c r="J311" s="97"/>
    </row>
    <row r="312" spans="2:10">
      <c r="B312" s="84"/>
      <c r="C312" s="84"/>
      <c r="D312" s="84"/>
      <c r="E312" s="84"/>
      <c r="F312" s="84"/>
      <c r="G312" s="84"/>
      <c r="H312" s="84"/>
      <c r="I312" s="97"/>
      <c r="J312" s="97"/>
    </row>
    <row r="313" spans="2:10">
      <c r="B313" s="84"/>
      <c r="C313" s="84"/>
      <c r="D313" s="84"/>
      <c r="E313" s="84"/>
      <c r="F313" s="84"/>
      <c r="G313" s="84"/>
      <c r="H313" s="84"/>
      <c r="I313" s="97"/>
      <c r="J313" s="97"/>
    </row>
    <row r="314" spans="2:10">
      <c r="B314" s="84"/>
      <c r="C314" s="84"/>
      <c r="D314" s="84"/>
      <c r="E314" s="84"/>
      <c r="F314" s="84"/>
      <c r="G314" s="84"/>
      <c r="H314" s="84"/>
      <c r="I314" s="97"/>
      <c r="J314" s="97"/>
    </row>
    <row r="315" spans="2:10">
      <c r="B315" s="84"/>
      <c r="C315" s="84"/>
      <c r="D315" s="84"/>
      <c r="E315" s="84"/>
      <c r="F315" s="84"/>
      <c r="G315" s="84"/>
      <c r="H315" s="84"/>
      <c r="I315" s="97"/>
      <c r="J315" s="97"/>
    </row>
    <row r="316" spans="2:10">
      <c r="B316" s="84"/>
      <c r="C316" s="84"/>
      <c r="D316" s="84"/>
      <c r="E316" s="84"/>
      <c r="F316" s="84"/>
      <c r="G316" s="84"/>
      <c r="H316" s="84"/>
      <c r="I316" s="97"/>
      <c r="J316" s="97"/>
    </row>
    <row r="317" spans="2:10">
      <c r="B317" s="84"/>
      <c r="C317" s="84"/>
      <c r="D317" s="84"/>
      <c r="E317" s="84"/>
      <c r="F317" s="84"/>
      <c r="G317" s="84"/>
      <c r="H317" s="84"/>
      <c r="I317" s="97"/>
      <c r="J317" s="97"/>
    </row>
    <row r="318" spans="2:10">
      <c r="B318" s="84"/>
      <c r="C318" s="84"/>
      <c r="D318" s="84"/>
      <c r="E318" s="84"/>
      <c r="F318" s="84"/>
      <c r="G318" s="84"/>
      <c r="H318" s="84"/>
      <c r="I318" s="97"/>
      <c r="J318" s="97"/>
    </row>
    <row r="319" spans="2:10">
      <c r="B319" s="84"/>
      <c r="C319" s="84"/>
      <c r="D319" s="84"/>
      <c r="E319" s="84"/>
      <c r="F319" s="84"/>
      <c r="G319" s="84"/>
      <c r="H319" s="84"/>
      <c r="I319" s="97"/>
      <c r="J319" s="97"/>
    </row>
    <row r="320" spans="2:10">
      <c r="B320" s="84"/>
      <c r="C320" s="84"/>
      <c r="D320" s="84"/>
      <c r="E320" s="84"/>
      <c r="F320" s="84"/>
      <c r="G320" s="84"/>
      <c r="H320" s="84"/>
      <c r="I320" s="97"/>
      <c r="J320" s="97"/>
    </row>
    <row r="321" spans="2:10">
      <c r="B321" s="84"/>
      <c r="C321" s="84"/>
      <c r="D321" s="84"/>
      <c r="E321" s="84"/>
      <c r="F321" s="84"/>
      <c r="G321" s="84"/>
      <c r="H321" s="84"/>
      <c r="I321" s="97"/>
      <c r="J321" s="97"/>
    </row>
    <row r="322" spans="2:10">
      <c r="B322" s="84"/>
      <c r="C322" s="84"/>
      <c r="D322" s="84"/>
      <c r="E322" s="84"/>
      <c r="F322" s="84"/>
      <c r="G322" s="84"/>
      <c r="H322" s="84"/>
      <c r="I322" s="97"/>
      <c r="J322" s="97"/>
    </row>
    <row r="323" spans="2:10">
      <c r="B323" s="84"/>
      <c r="C323" s="84"/>
      <c r="D323" s="84"/>
      <c r="E323" s="84"/>
      <c r="F323" s="84"/>
      <c r="G323" s="84"/>
      <c r="H323" s="84"/>
      <c r="I323" s="97"/>
      <c r="J323" s="97"/>
    </row>
    <row r="324" spans="2:10">
      <c r="B324" s="84"/>
      <c r="C324" s="84"/>
      <c r="D324" s="84"/>
      <c r="E324" s="84"/>
      <c r="F324" s="84"/>
      <c r="G324" s="84"/>
      <c r="H324" s="84"/>
      <c r="I324" s="97"/>
      <c r="J324" s="97"/>
    </row>
    <row r="325" spans="2:10">
      <c r="B325" s="84"/>
      <c r="C325" s="84"/>
      <c r="D325" s="84"/>
      <c r="E325" s="84"/>
      <c r="F325" s="84"/>
      <c r="G325" s="84"/>
      <c r="H325" s="84"/>
      <c r="I325" s="97"/>
      <c r="J325" s="97"/>
    </row>
    <row r="326" spans="2:10">
      <c r="B326" s="84"/>
      <c r="C326" s="84"/>
      <c r="D326" s="84"/>
      <c r="E326" s="84"/>
      <c r="F326" s="84"/>
      <c r="G326" s="84"/>
      <c r="H326" s="84"/>
      <c r="I326" s="97"/>
      <c r="J326" s="97"/>
    </row>
    <row r="327" spans="2:10">
      <c r="B327" s="84"/>
      <c r="C327" s="84"/>
      <c r="D327" s="84"/>
      <c r="E327" s="84"/>
      <c r="F327" s="84"/>
      <c r="G327" s="84"/>
      <c r="H327" s="84"/>
      <c r="I327" s="97"/>
      <c r="J327" s="97"/>
    </row>
    <row r="328" spans="2:10">
      <c r="B328" s="84"/>
      <c r="C328" s="84"/>
      <c r="D328" s="84"/>
      <c r="E328" s="84"/>
      <c r="F328" s="84"/>
      <c r="G328" s="84"/>
      <c r="H328" s="84"/>
      <c r="I328" s="97"/>
      <c r="J328" s="97"/>
    </row>
    <row r="329" spans="2:10">
      <c r="B329" s="84"/>
      <c r="C329" s="84"/>
      <c r="D329" s="84"/>
      <c r="E329" s="84"/>
      <c r="F329" s="84"/>
      <c r="G329" s="84"/>
      <c r="H329" s="84"/>
      <c r="I329" s="97"/>
      <c r="J329" s="97"/>
    </row>
    <row r="330" spans="2:10">
      <c r="B330" s="84"/>
      <c r="C330" s="84"/>
      <c r="D330" s="84"/>
      <c r="E330" s="84"/>
      <c r="F330" s="84"/>
      <c r="G330" s="84"/>
      <c r="H330" s="84"/>
      <c r="I330" s="97"/>
      <c r="J330" s="97"/>
    </row>
    <row r="331" spans="2:10">
      <c r="B331" s="84"/>
      <c r="C331" s="84"/>
      <c r="D331" s="84"/>
      <c r="E331" s="84"/>
      <c r="F331" s="84"/>
      <c r="G331" s="84"/>
      <c r="H331" s="84"/>
      <c r="I331" s="97"/>
      <c r="J331" s="97"/>
    </row>
    <row r="332" spans="2:10">
      <c r="B332" s="84"/>
      <c r="C332" s="84"/>
      <c r="D332" s="84"/>
      <c r="E332" s="84"/>
      <c r="F332" s="84"/>
      <c r="G332" s="84"/>
      <c r="H332" s="84"/>
      <c r="I332" s="97"/>
      <c r="J332" s="97"/>
    </row>
    <row r="333" spans="2:10">
      <c r="B333" s="84"/>
      <c r="C333" s="84"/>
      <c r="D333" s="84"/>
      <c r="E333" s="84"/>
      <c r="F333" s="84"/>
      <c r="G333" s="84"/>
      <c r="H333" s="84"/>
      <c r="I333" s="97"/>
      <c r="J333" s="97"/>
    </row>
    <row r="334" spans="2:10">
      <c r="B334" s="84"/>
      <c r="C334" s="84"/>
      <c r="D334" s="84"/>
      <c r="E334" s="84"/>
      <c r="F334" s="84"/>
      <c r="G334" s="84"/>
      <c r="H334" s="84"/>
      <c r="I334" s="97"/>
      <c r="J334" s="97"/>
    </row>
    <row r="335" spans="2:10">
      <c r="B335" s="84"/>
      <c r="C335" s="84"/>
      <c r="D335" s="84"/>
      <c r="E335" s="84"/>
      <c r="F335" s="84"/>
      <c r="G335" s="84"/>
      <c r="H335" s="84"/>
      <c r="I335" s="97"/>
      <c r="J335" s="97"/>
    </row>
    <row r="336" spans="2:10">
      <c r="B336" s="84"/>
      <c r="C336" s="84"/>
      <c r="D336" s="84"/>
      <c r="E336" s="84"/>
      <c r="F336" s="84"/>
      <c r="G336" s="84"/>
      <c r="H336" s="84"/>
      <c r="I336" s="97"/>
      <c r="J336" s="97"/>
    </row>
    <row r="337" spans="2:10">
      <c r="B337" s="84"/>
      <c r="C337" s="84"/>
      <c r="D337" s="84"/>
      <c r="E337" s="84"/>
      <c r="F337" s="84"/>
      <c r="G337" s="84"/>
      <c r="H337" s="84"/>
      <c r="I337" s="97"/>
      <c r="J337" s="97"/>
    </row>
    <row r="338" spans="2:10">
      <c r="B338" s="84"/>
      <c r="C338" s="84"/>
      <c r="D338" s="84"/>
      <c r="E338" s="84"/>
      <c r="F338" s="84"/>
      <c r="G338" s="84"/>
      <c r="H338" s="84"/>
      <c r="I338" s="97"/>
      <c r="J338" s="97"/>
    </row>
    <row r="339" spans="2:10">
      <c r="B339" s="84"/>
      <c r="C339" s="84"/>
      <c r="D339" s="84"/>
      <c r="E339" s="84"/>
      <c r="F339" s="84"/>
      <c r="G339" s="84"/>
      <c r="H339" s="84"/>
      <c r="I339" s="97"/>
      <c r="J339" s="97"/>
    </row>
    <row r="340" spans="2:10">
      <c r="B340" s="84"/>
      <c r="C340" s="84"/>
      <c r="D340" s="84"/>
      <c r="E340" s="84"/>
      <c r="F340" s="84"/>
      <c r="G340" s="84"/>
      <c r="H340" s="84"/>
      <c r="I340" s="97"/>
      <c r="J340" s="97"/>
    </row>
    <row r="341" spans="2:10">
      <c r="B341" s="84"/>
      <c r="C341" s="84"/>
      <c r="D341" s="84"/>
      <c r="E341" s="84"/>
      <c r="F341" s="84"/>
      <c r="G341" s="84"/>
      <c r="H341" s="84"/>
      <c r="I341" s="97"/>
      <c r="J341" s="97"/>
    </row>
    <row r="342" spans="2:10">
      <c r="B342" s="84"/>
      <c r="C342" s="84"/>
      <c r="D342" s="84"/>
      <c r="E342" s="84"/>
      <c r="F342" s="84"/>
      <c r="G342" s="84"/>
      <c r="H342" s="84"/>
      <c r="I342" s="97"/>
      <c r="J342" s="97"/>
    </row>
    <row r="343" spans="2:10">
      <c r="B343" s="84"/>
      <c r="C343" s="84"/>
      <c r="D343" s="84"/>
      <c r="E343" s="84"/>
      <c r="F343" s="84"/>
      <c r="G343" s="84"/>
      <c r="H343" s="84"/>
      <c r="I343" s="97"/>
      <c r="J343" s="97"/>
    </row>
    <row r="344" spans="2:10">
      <c r="B344" s="84"/>
      <c r="C344" s="84"/>
      <c r="D344" s="84"/>
      <c r="E344" s="84"/>
      <c r="F344" s="84"/>
      <c r="G344" s="84"/>
      <c r="H344" s="84"/>
      <c r="I344" s="97"/>
      <c r="J344" s="97"/>
    </row>
    <row r="345" spans="2:10">
      <c r="B345" s="84"/>
      <c r="C345" s="84"/>
      <c r="D345" s="84"/>
      <c r="E345" s="84"/>
      <c r="F345" s="84"/>
      <c r="G345" s="84"/>
      <c r="H345" s="84"/>
      <c r="I345" s="97"/>
      <c r="J345" s="97"/>
    </row>
    <row r="346" spans="2:10">
      <c r="B346" s="84"/>
      <c r="C346" s="84"/>
      <c r="D346" s="84"/>
      <c r="E346" s="84"/>
      <c r="F346" s="84"/>
      <c r="G346" s="84"/>
      <c r="H346" s="84"/>
      <c r="I346" s="97"/>
      <c r="J346" s="97"/>
    </row>
    <row r="347" spans="2:10">
      <c r="B347" s="84"/>
      <c r="C347" s="84"/>
      <c r="D347" s="84"/>
      <c r="E347" s="84"/>
      <c r="F347" s="84"/>
      <c r="G347" s="84"/>
      <c r="H347" s="84"/>
      <c r="I347" s="97"/>
      <c r="J347" s="97"/>
    </row>
    <row r="348" spans="2:10">
      <c r="B348" s="84"/>
      <c r="C348" s="84"/>
      <c r="D348" s="84"/>
      <c r="E348" s="84"/>
      <c r="F348" s="84"/>
      <c r="G348" s="84"/>
      <c r="H348" s="84"/>
      <c r="I348" s="97"/>
      <c r="J348" s="97"/>
    </row>
    <row r="349" spans="2:10">
      <c r="B349" s="84"/>
      <c r="C349" s="84"/>
      <c r="D349" s="84"/>
      <c r="E349" s="84"/>
      <c r="F349" s="84"/>
      <c r="G349" s="84"/>
      <c r="H349" s="84"/>
      <c r="I349" s="97"/>
      <c r="J349" s="97"/>
    </row>
    <row r="350" spans="2:10">
      <c r="B350" s="84"/>
      <c r="C350" s="84"/>
      <c r="D350" s="84"/>
      <c r="E350" s="84"/>
      <c r="F350" s="84"/>
      <c r="G350" s="84"/>
      <c r="H350" s="84"/>
      <c r="I350" s="97"/>
      <c r="J350" s="97"/>
    </row>
    <row r="351" spans="2:10">
      <c r="B351" s="84"/>
      <c r="C351" s="84"/>
      <c r="D351" s="84"/>
      <c r="E351" s="84"/>
      <c r="F351" s="84"/>
      <c r="G351" s="84"/>
      <c r="H351" s="84"/>
      <c r="I351" s="97"/>
      <c r="J351" s="97"/>
    </row>
    <row r="352" spans="2:10">
      <c r="B352" s="84"/>
      <c r="C352" s="84"/>
      <c r="D352" s="84"/>
      <c r="E352" s="84"/>
      <c r="F352" s="84"/>
      <c r="G352" s="84"/>
      <c r="H352" s="84"/>
      <c r="I352" s="97"/>
      <c r="J352" s="97"/>
    </row>
    <row r="353" spans="2:10">
      <c r="B353" s="84"/>
      <c r="C353" s="84"/>
      <c r="D353" s="84"/>
      <c r="E353" s="84"/>
      <c r="F353" s="84"/>
      <c r="G353" s="84"/>
      <c r="H353" s="84"/>
      <c r="I353" s="97"/>
      <c r="J353" s="97"/>
    </row>
    <row r="354" spans="2:10">
      <c r="B354" s="84"/>
      <c r="C354" s="84"/>
      <c r="D354" s="84"/>
      <c r="E354" s="84"/>
      <c r="F354" s="84"/>
      <c r="G354" s="84"/>
      <c r="H354" s="84"/>
      <c r="I354" s="97"/>
      <c r="J354" s="97"/>
    </row>
    <row r="355" spans="2:10">
      <c r="B355" s="84"/>
      <c r="C355" s="84"/>
      <c r="D355" s="84"/>
      <c r="E355" s="84"/>
      <c r="F355" s="84"/>
      <c r="G355" s="84"/>
      <c r="H355" s="84"/>
      <c r="I355" s="97"/>
      <c r="J355" s="97"/>
    </row>
    <row r="356" spans="2:10">
      <c r="B356" s="84"/>
      <c r="C356" s="84"/>
      <c r="D356" s="84"/>
      <c r="E356" s="84"/>
      <c r="F356" s="84"/>
      <c r="G356" s="84"/>
      <c r="H356" s="84"/>
      <c r="I356" s="97"/>
      <c r="J356" s="97"/>
    </row>
    <row r="357" spans="2:10">
      <c r="B357" s="84"/>
      <c r="C357" s="84"/>
      <c r="D357" s="84"/>
      <c r="E357" s="84"/>
      <c r="F357" s="84"/>
      <c r="G357" s="84"/>
      <c r="H357" s="84"/>
      <c r="I357" s="97"/>
      <c r="J357" s="97"/>
    </row>
    <row r="358" spans="2:10">
      <c r="B358" s="84"/>
      <c r="C358" s="84"/>
      <c r="D358" s="84"/>
      <c r="E358" s="84"/>
      <c r="F358" s="84"/>
      <c r="G358" s="84"/>
      <c r="H358" s="84"/>
      <c r="I358" s="97"/>
      <c r="J358" s="97"/>
    </row>
    <row r="359" spans="2:10">
      <c r="B359" s="84"/>
      <c r="C359" s="84"/>
      <c r="D359" s="84"/>
      <c r="E359" s="84"/>
      <c r="F359" s="84"/>
      <c r="G359" s="84"/>
      <c r="H359" s="84"/>
      <c r="I359" s="97"/>
      <c r="J359" s="97"/>
    </row>
    <row r="360" spans="2:10">
      <c r="B360" s="84"/>
      <c r="C360" s="84"/>
      <c r="D360" s="84"/>
      <c r="E360" s="84"/>
      <c r="F360" s="84"/>
      <c r="G360" s="84"/>
      <c r="H360" s="84"/>
      <c r="I360" s="97"/>
      <c r="J360" s="97"/>
    </row>
    <row r="361" spans="2:10">
      <c r="B361" s="84"/>
      <c r="C361" s="84"/>
      <c r="D361" s="84"/>
      <c r="E361" s="84"/>
      <c r="F361" s="84"/>
      <c r="G361" s="84"/>
      <c r="H361" s="84"/>
      <c r="I361" s="97"/>
      <c r="J361" s="97"/>
    </row>
    <row r="362" spans="2:10">
      <c r="B362" s="84"/>
      <c r="C362" s="84"/>
      <c r="D362" s="84"/>
      <c r="E362" s="84"/>
      <c r="F362" s="84"/>
      <c r="G362" s="84"/>
      <c r="H362" s="84"/>
      <c r="I362" s="97"/>
      <c r="J362" s="97"/>
    </row>
    <row r="363" spans="2:10">
      <c r="B363" s="84"/>
      <c r="C363" s="84"/>
      <c r="D363" s="84"/>
      <c r="E363" s="84"/>
      <c r="F363" s="84"/>
      <c r="G363" s="84"/>
      <c r="H363" s="84"/>
      <c r="I363" s="97"/>
      <c r="J363" s="97"/>
    </row>
    <row r="364" spans="2:10">
      <c r="B364" s="84"/>
      <c r="C364" s="84"/>
      <c r="D364" s="84"/>
      <c r="E364" s="84"/>
      <c r="F364" s="84"/>
      <c r="G364" s="84"/>
      <c r="H364" s="84"/>
      <c r="I364" s="97"/>
      <c r="J364" s="97"/>
    </row>
    <row r="365" spans="2:10">
      <c r="B365" s="84"/>
      <c r="C365" s="84"/>
      <c r="D365" s="84"/>
      <c r="E365" s="84"/>
      <c r="F365" s="84"/>
      <c r="G365" s="84"/>
      <c r="H365" s="84"/>
      <c r="I365" s="97"/>
      <c r="J365" s="97"/>
    </row>
    <row r="366" spans="2:10">
      <c r="B366" s="84"/>
      <c r="C366" s="84"/>
      <c r="D366" s="84"/>
      <c r="E366" s="84"/>
      <c r="F366" s="84"/>
      <c r="G366" s="84"/>
      <c r="H366" s="84"/>
      <c r="I366" s="97"/>
      <c r="J366" s="97"/>
    </row>
    <row r="367" spans="2:10">
      <c r="B367" s="84"/>
      <c r="C367" s="84"/>
      <c r="D367" s="84"/>
      <c r="E367" s="84"/>
      <c r="F367" s="84"/>
      <c r="G367" s="84"/>
      <c r="H367" s="84"/>
      <c r="I367" s="97"/>
      <c r="J367" s="97"/>
    </row>
    <row r="368" spans="2:10">
      <c r="B368" s="84"/>
      <c r="C368" s="84"/>
      <c r="D368" s="84"/>
      <c r="E368" s="84"/>
      <c r="F368" s="84"/>
      <c r="G368" s="84"/>
      <c r="H368" s="84"/>
      <c r="I368" s="97"/>
      <c r="J368" s="97"/>
    </row>
    <row r="369" spans="2:10">
      <c r="B369" s="84"/>
      <c r="C369" s="84"/>
      <c r="D369" s="84"/>
      <c r="E369" s="84"/>
      <c r="F369" s="84"/>
      <c r="G369" s="84"/>
      <c r="H369" s="84"/>
      <c r="I369" s="97"/>
      <c r="J369" s="97"/>
    </row>
    <row r="370" spans="2:10">
      <c r="B370" s="84"/>
      <c r="C370" s="84"/>
      <c r="D370" s="84"/>
      <c r="E370" s="84"/>
      <c r="F370" s="84"/>
      <c r="G370" s="84"/>
      <c r="H370" s="84"/>
      <c r="I370" s="97"/>
      <c r="J370" s="97"/>
    </row>
    <row r="371" spans="2:10">
      <c r="B371" s="84"/>
      <c r="C371" s="84"/>
      <c r="D371" s="84"/>
      <c r="E371" s="84"/>
      <c r="F371" s="84"/>
      <c r="G371" s="84"/>
      <c r="H371" s="84"/>
      <c r="I371" s="97"/>
      <c r="J371" s="97"/>
    </row>
    <row r="372" spans="2:10">
      <c r="B372" s="84"/>
      <c r="C372" s="84"/>
      <c r="D372" s="84"/>
      <c r="E372" s="84"/>
      <c r="F372" s="84"/>
      <c r="G372" s="84"/>
      <c r="H372" s="84"/>
      <c r="I372" s="97"/>
      <c r="J372" s="97"/>
    </row>
    <row r="373" spans="2:10">
      <c r="B373" s="84"/>
      <c r="C373" s="84"/>
      <c r="D373" s="84"/>
      <c r="E373" s="84"/>
      <c r="F373" s="84"/>
      <c r="G373" s="84"/>
      <c r="H373" s="84"/>
      <c r="I373" s="97"/>
      <c r="J373" s="97"/>
    </row>
    <row r="374" spans="2:10">
      <c r="B374" s="84"/>
      <c r="C374" s="84"/>
      <c r="D374" s="84"/>
      <c r="E374" s="84"/>
      <c r="F374" s="84"/>
      <c r="G374" s="84"/>
      <c r="H374" s="84"/>
      <c r="I374" s="97"/>
      <c r="J374" s="97"/>
    </row>
    <row r="375" spans="2:10">
      <c r="B375" s="84"/>
      <c r="C375" s="84"/>
      <c r="D375" s="84"/>
      <c r="E375" s="84"/>
      <c r="F375" s="84"/>
      <c r="G375" s="84"/>
      <c r="H375" s="84"/>
      <c r="I375" s="97"/>
      <c r="J375" s="97"/>
    </row>
    <row r="376" spans="2:10">
      <c r="B376" s="84"/>
      <c r="C376" s="84"/>
      <c r="D376" s="84"/>
      <c r="E376" s="84"/>
      <c r="F376" s="84"/>
      <c r="G376" s="84"/>
      <c r="H376" s="84"/>
      <c r="I376" s="97"/>
      <c r="J376" s="97"/>
    </row>
    <row r="377" spans="2:10">
      <c r="B377" s="84"/>
      <c r="C377" s="84"/>
      <c r="D377" s="84"/>
      <c r="E377" s="84"/>
      <c r="F377" s="84"/>
      <c r="G377" s="84"/>
      <c r="H377" s="84"/>
      <c r="I377" s="97"/>
      <c r="J377" s="97"/>
    </row>
    <row r="378" spans="2:10">
      <c r="B378" s="84"/>
      <c r="C378" s="84"/>
      <c r="D378" s="84"/>
      <c r="E378" s="84"/>
      <c r="F378" s="84"/>
      <c r="G378" s="84"/>
      <c r="H378" s="84"/>
      <c r="I378" s="97"/>
      <c r="J378" s="97"/>
    </row>
    <row r="379" spans="2:10">
      <c r="B379" s="84"/>
      <c r="C379" s="84"/>
      <c r="D379" s="84"/>
      <c r="E379" s="84"/>
      <c r="F379" s="84"/>
      <c r="G379" s="84"/>
      <c r="H379" s="84"/>
      <c r="I379" s="97"/>
      <c r="J379" s="97"/>
    </row>
    <row r="380" spans="2:10">
      <c r="B380" s="84"/>
      <c r="C380" s="84"/>
      <c r="D380" s="84"/>
      <c r="E380" s="84"/>
      <c r="F380" s="84"/>
      <c r="G380" s="84"/>
      <c r="H380" s="84"/>
      <c r="I380" s="97"/>
      <c r="J380" s="97"/>
    </row>
    <row r="381" spans="2:10">
      <c r="B381" s="84"/>
      <c r="C381" s="84"/>
      <c r="D381" s="84"/>
      <c r="E381" s="84"/>
      <c r="F381" s="84"/>
      <c r="G381" s="84"/>
      <c r="H381" s="84"/>
      <c r="I381" s="97"/>
      <c r="J381" s="97"/>
    </row>
    <row r="382" spans="2:10">
      <c r="B382" s="84"/>
      <c r="C382" s="84"/>
      <c r="D382" s="84"/>
      <c r="E382" s="84"/>
      <c r="F382" s="84"/>
      <c r="G382" s="84"/>
      <c r="H382" s="84"/>
      <c r="I382" s="97"/>
      <c r="J382" s="97"/>
    </row>
    <row r="383" spans="2:10">
      <c r="B383" s="84"/>
      <c r="C383" s="84"/>
      <c r="D383" s="84"/>
      <c r="E383" s="84"/>
      <c r="F383" s="84"/>
      <c r="G383" s="84"/>
      <c r="H383" s="84"/>
      <c r="I383" s="97"/>
      <c r="J383" s="97"/>
    </row>
    <row r="384" spans="2:10">
      <c r="B384" s="84"/>
      <c r="C384" s="84"/>
      <c r="D384" s="84"/>
      <c r="E384" s="84"/>
      <c r="F384" s="84"/>
      <c r="G384" s="84"/>
      <c r="H384" s="84"/>
      <c r="I384" s="97"/>
      <c r="J384" s="97"/>
    </row>
    <row r="385" spans="2:10">
      <c r="B385" s="84"/>
      <c r="C385" s="84"/>
      <c r="D385" s="84"/>
      <c r="E385" s="84"/>
      <c r="F385" s="84"/>
      <c r="G385" s="84"/>
      <c r="H385" s="84"/>
      <c r="I385" s="97"/>
      <c r="J385" s="97"/>
    </row>
    <row r="386" spans="2:10">
      <c r="B386" s="84"/>
      <c r="C386" s="84"/>
      <c r="D386" s="84"/>
      <c r="E386" s="84"/>
      <c r="F386" s="84"/>
      <c r="G386" s="84"/>
      <c r="H386" s="84"/>
      <c r="I386" s="97"/>
      <c r="J386" s="97"/>
    </row>
    <row r="387" spans="2:10">
      <c r="B387" s="84"/>
      <c r="C387" s="84"/>
      <c r="D387" s="84"/>
      <c r="E387" s="84"/>
      <c r="F387" s="84"/>
      <c r="G387" s="84"/>
      <c r="H387" s="84"/>
      <c r="I387" s="97"/>
      <c r="J387" s="97"/>
    </row>
    <row r="388" spans="2:10">
      <c r="B388" s="84"/>
      <c r="C388" s="84"/>
      <c r="D388" s="84"/>
      <c r="E388" s="84"/>
      <c r="F388" s="84"/>
      <c r="G388" s="84"/>
      <c r="H388" s="84"/>
      <c r="I388" s="97"/>
      <c r="J388" s="97"/>
    </row>
    <row r="389" spans="2:10">
      <c r="B389" s="84"/>
      <c r="C389" s="84"/>
      <c r="D389" s="84"/>
      <c r="E389" s="84"/>
      <c r="F389" s="84"/>
      <c r="G389" s="84"/>
      <c r="H389" s="84"/>
      <c r="I389" s="97"/>
      <c r="J389" s="97"/>
    </row>
    <row r="390" spans="2:10">
      <c r="B390" s="84"/>
      <c r="C390" s="84"/>
      <c r="D390" s="84"/>
      <c r="E390" s="84"/>
      <c r="F390" s="84"/>
      <c r="G390" s="84"/>
      <c r="H390" s="84"/>
      <c r="I390" s="97"/>
      <c r="J390" s="97"/>
    </row>
    <row r="391" spans="2:10">
      <c r="B391" s="84"/>
      <c r="C391" s="84"/>
      <c r="D391" s="84"/>
      <c r="E391" s="84"/>
      <c r="F391" s="84"/>
      <c r="G391" s="84"/>
      <c r="H391" s="84"/>
      <c r="I391" s="97"/>
      <c r="J391" s="97"/>
    </row>
    <row r="392" spans="2:10">
      <c r="B392" s="84"/>
      <c r="C392" s="84"/>
      <c r="D392" s="84"/>
      <c r="E392" s="84"/>
      <c r="F392" s="84"/>
      <c r="G392" s="84"/>
      <c r="H392" s="84"/>
      <c r="I392" s="97"/>
      <c r="J392" s="97"/>
    </row>
    <row r="393" spans="2:10">
      <c r="B393" s="84"/>
      <c r="C393" s="84"/>
      <c r="D393" s="84"/>
      <c r="E393" s="84"/>
      <c r="F393" s="84"/>
      <c r="G393" s="84"/>
      <c r="H393" s="84"/>
      <c r="I393" s="97"/>
      <c r="J393" s="97"/>
    </row>
    <row r="394" spans="2:10">
      <c r="B394" s="84"/>
      <c r="C394" s="84"/>
      <c r="D394" s="84"/>
      <c r="E394" s="84"/>
      <c r="F394" s="84"/>
      <c r="G394" s="84"/>
      <c r="H394" s="84"/>
      <c r="I394" s="97"/>
      <c r="J394" s="97"/>
    </row>
    <row r="395" spans="2:10">
      <c r="B395" s="84"/>
      <c r="C395" s="84"/>
      <c r="D395" s="84"/>
      <c r="E395" s="84"/>
      <c r="F395" s="84"/>
      <c r="G395" s="84"/>
      <c r="H395" s="84"/>
      <c r="I395" s="97"/>
      <c r="J395" s="97"/>
    </row>
    <row r="396" spans="2:10">
      <c r="B396" s="84"/>
      <c r="C396" s="84"/>
      <c r="D396" s="84"/>
      <c r="E396" s="84"/>
      <c r="F396" s="84"/>
      <c r="G396" s="84"/>
      <c r="H396" s="84"/>
      <c r="I396" s="97"/>
      <c r="J396" s="97"/>
    </row>
    <row r="397" spans="2:10">
      <c r="B397" s="84"/>
      <c r="C397" s="84"/>
      <c r="D397" s="84"/>
      <c r="E397" s="84"/>
      <c r="F397" s="84"/>
      <c r="G397" s="84"/>
      <c r="H397" s="84"/>
      <c r="I397" s="97"/>
      <c r="J397" s="97"/>
    </row>
    <row r="398" spans="2:10">
      <c r="B398" s="84"/>
      <c r="C398" s="84"/>
      <c r="D398" s="84"/>
      <c r="E398" s="84"/>
      <c r="F398" s="84"/>
      <c r="G398" s="84"/>
      <c r="H398" s="84"/>
      <c r="I398" s="97"/>
      <c r="J398" s="97"/>
    </row>
    <row r="399" spans="2:10">
      <c r="B399" s="84"/>
      <c r="C399" s="84"/>
      <c r="D399" s="84"/>
      <c r="E399" s="84"/>
      <c r="F399" s="84"/>
      <c r="G399" s="84"/>
      <c r="H399" s="84"/>
      <c r="I399" s="97"/>
      <c r="J399" s="97"/>
    </row>
    <row r="400" spans="2:10">
      <c r="B400" s="84"/>
      <c r="C400" s="84"/>
      <c r="D400" s="84"/>
      <c r="E400" s="84"/>
      <c r="F400" s="84"/>
      <c r="G400" s="84"/>
      <c r="H400" s="84"/>
      <c r="I400" s="97"/>
      <c r="J400" s="97"/>
    </row>
    <row r="401" spans="2:10">
      <c r="B401" s="84"/>
      <c r="C401" s="84"/>
      <c r="D401" s="84"/>
      <c r="E401" s="84"/>
      <c r="F401" s="84"/>
      <c r="G401" s="84"/>
      <c r="H401" s="84"/>
      <c r="I401" s="97"/>
      <c r="J401" s="97"/>
    </row>
    <row r="402" spans="2:10">
      <c r="B402" s="84"/>
      <c r="C402" s="84"/>
      <c r="D402" s="84"/>
      <c r="E402" s="84"/>
      <c r="F402" s="84"/>
      <c r="G402" s="84"/>
      <c r="H402" s="84"/>
      <c r="I402" s="97"/>
      <c r="J402" s="97"/>
    </row>
    <row r="403" spans="2:10">
      <c r="B403" s="84"/>
      <c r="C403" s="84"/>
      <c r="D403" s="84"/>
      <c r="E403" s="84"/>
      <c r="F403" s="84"/>
      <c r="G403" s="84"/>
      <c r="H403" s="84"/>
      <c r="I403" s="97"/>
      <c r="J403" s="97"/>
    </row>
    <row r="404" spans="2:10">
      <c r="B404" s="84"/>
      <c r="C404" s="84"/>
      <c r="D404" s="84"/>
      <c r="E404" s="84"/>
      <c r="F404" s="84"/>
      <c r="G404" s="84"/>
      <c r="H404" s="84"/>
      <c r="I404" s="97"/>
      <c r="J404" s="97"/>
    </row>
    <row r="405" spans="2:10">
      <c r="B405" s="84"/>
      <c r="C405" s="84"/>
      <c r="D405" s="84"/>
      <c r="E405" s="84"/>
      <c r="F405" s="84"/>
      <c r="G405" s="84"/>
      <c r="H405" s="84"/>
      <c r="I405" s="97"/>
      <c r="J405" s="97"/>
    </row>
    <row r="406" spans="2:10">
      <c r="B406" s="84"/>
      <c r="C406" s="84"/>
      <c r="D406" s="84"/>
      <c r="E406" s="84"/>
      <c r="F406" s="84"/>
      <c r="G406" s="84"/>
      <c r="H406" s="84"/>
      <c r="I406" s="97"/>
      <c r="J406" s="97"/>
    </row>
    <row r="407" spans="2:10">
      <c r="B407" s="84"/>
      <c r="C407" s="84"/>
      <c r="D407" s="84"/>
      <c r="E407" s="84"/>
      <c r="F407" s="84"/>
      <c r="G407" s="84"/>
      <c r="H407" s="84"/>
      <c r="I407" s="97"/>
      <c r="J407" s="97"/>
    </row>
    <row r="408" spans="2:10">
      <c r="B408" s="84"/>
      <c r="C408" s="84"/>
      <c r="D408" s="84"/>
      <c r="E408" s="84"/>
      <c r="F408" s="84"/>
      <c r="G408" s="84"/>
      <c r="H408" s="84"/>
      <c r="I408" s="97"/>
      <c r="J408" s="97"/>
    </row>
    <row r="409" spans="2:10">
      <c r="B409" s="84"/>
      <c r="C409" s="84"/>
      <c r="D409" s="84"/>
      <c r="E409" s="84"/>
      <c r="F409" s="84"/>
      <c r="G409" s="84"/>
      <c r="H409" s="84"/>
      <c r="I409" s="97"/>
      <c r="J409" s="97"/>
    </row>
    <row r="410" spans="2:10">
      <c r="B410" s="84"/>
      <c r="C410" s="84"/>
      <c r="D410" s="84"/>
      <c r="E410" s="84"/>
      <c r="F410" s="84"/>
      <c r="G410" s="84"/>
      <c r="H410" s="84"/>
      <c r="I410" s="97"/>
      <c r="J410" s="97"/>
    </row>
    <row r="411" spans="2:10">
      <c r="B411" s="84"/>
      <c r="C411" s="84"/>
      <c r="D411" s="84"/>
      <c r="E411" s="84"/>
      <c r="F411" s="84"/>
      <c r="G411" s="84"/>
      <c r="H411" s="84"/>
      <c r="I411" s="97"/>
      <c r="J411" s="97"/>
    </row>
    <row r="412" spans="2:10">
      <c r="B412" s="84"/>
      <c r="C412" s="84"/>
      <c r="D412" s="84"/>
      <c r="E412" s="84"/>
      <c r="F412" s="84"/>
      <c r="G412" s="84"/>
      <c r="H412" s="84"/>
      <c r="I412" s="97"/>
      <c r="J412" s="97"/>
    </row>
    <row r="413" spans="2:10">
      <c r="B413" s="84"/>
      <c r="C413" s="84"/>
      <c r="D413" s="84"/>
      <c r="E413" s="84"/>
      <c r="F413" s="84"/>
      <c r="G413" s="84"/>
      <c r="H413" s="84"/>
      <c r="I413" s="97"/>
      <c r="J413" s="97"/>
    </row>
    <row r="414" spans="2:10">
      <c r="B414" s="84"/>
      <c r="C414" s="84"/>
      <c r="D414" s="84"/>
      <c r="E414" s="84"/>
      <c r="F414" s="84"/>
      <c r="G414" s="84"/>
      <c r="H414" s="84"/>
      <c r="I414" s="97"/>
      <c r="J414" s="97"/>
    </row>
    <row r="415" spans="2:10">
      <c r="B415" s="84"/>
      <c r="C415" s="84"/>
      <c r="D415" s="84"/>
      <c r="E415" s="84"/>
      <c r="F415" s="84"/>
      <c r="G415" s="84"/>
      <c r="H415" s="84"/>
      <c r="I415" s="97"/>
      <c r="J415" s="97"/>
    </row>
    <row r="416" spans="2:10">
      <c r="B416" s="84"/>
      <c r="C416" s="84"/>
      <c r="D416" s="84"/>
      <c r="E416" s="84"/>
      <c r="F416" s="84"/>
      <c r="G416" s="84"/>
      <c r="H416" s="84"/>
      <c r="I416" s="97"/>
      <c r="J416" s="97"/>
    </row>
    <row r="417" spans="2:10">
      <c r="B417" s="84"/>
      <c r="C417" s="84"/>
      <c r="D417" s="84"/>
      <c r="E417" s="84"/>
      <c r="F417" s="84"/>
      <c r="G417" s="84"/>
      <c r="H417" s="84"/>
      <c r="I417" s="97"/>
      <c r="J417" s="97"/>
    </row>
    <row r="418" spans="2:10">
      <c r="B418" s="84"/>
      <c r="C418" s="84"/>
      <c r="D418" s="84"/>
      <c r="E418" s="84"/>
      <c r="F418" s="84"/>
      <c r="G418" s="84"/>
      <c r="H418" s="84"/>
      <c r="I418" s="97"/>
      <c r="J418" s="97"/>
    </row>
    <row r="419" spans="2:10">
      <c r="B419" s="84"/>
      <c r="C419" s="84"/>
      <c r="D419" s="84"/>
      <c r="E419" s="84"/>
      <c r="F419" s="84"/>
      <c r="G419" s="84"/>
      <c r="H419" s="84"/>
      <c r="I419" s="97"/>
      <c r="J419" s="97"/>
    </row>
    <row r="420" spans="2:10">
      <c r="B420" s="84"/>
      <c r="C420" s="84"/>
      <c r="D420" s="84"/>
      <c r="E420" s="84"/>
      <c r="F420" s="84"/>
      <c r="G420" s="84"/>
      <c r="H420" s="84"/>
      <c r="I420" s="97"/>
      <c r="J420" s="97"/>
    </row>
    <row r="421" spans="2:10">
      <c r="B421" s="84"/>
      <c r="C421" s="84"/>
      <c r="D421" s="84"/>
      <c r="E421" s="84"/>
      <c r="F421" s="84"/>
      <c r="G421" s="84"/>
      <c r="H421" s="84"/>
      <c r="I421" s="97"/>
      <c r="J421" s="97"/>
    </row>
    <row r="422" spans="2:10">
      <c r="B422" s="84"/>
      <c r="C422" s="84"/>
      <c r="D422" s="84"/>
      <c r="E422" s="84"/>
      <c r="F422" s="84"/>
      <c r="G422" s="84"/>
      <c r="H422" s="84"/>
      <c r="I422" s="97"/>
      <c r="J422" s="97"/>
    </row>
    <row r="423" spans="2:10">
      <c r="B423" s="84"/>
      <c r="C423" s="84"/>
      <c r="D423" s="84"/>
      <c r="E423" s="84"/>
      <c r="F423" s="84"/>
      <c r="G423" s="84"/>
      <c r="H423" s="84"/>
      <c r="I423" s="97"/>
      <c r="J423" s="97"/>
    </row>
    <row r="424" spans="2:10">
      <c r="B424" s="84"/>
      <c r="C424" s="84"/>
      <c r="D424" s="84"/>
      <c r="E424" s="84"/>
      <c r="F424" s="84"/>
      <c r="G424" s="84"/>
      <c r="H424" s="84"/>
      <c r="I424" s="97"/>
      <c r="J424" s="97"/>
    </row>
    <row r="425" spans="2:10">
      <c r="B425" s="84"/>
      <c r="C425" s="84"/>
      <c r="D425" s="84"/>
      <c r="E425" s="84"/>
      <c r="F425" s="84"/>
      <c r="G425" s="84"/>
      <c r="H425" s="84"/>
      <c r="I425" s="97"/>
      <c r="J425" s="97"/>
    </row>
    <row r="426" spans="2:10">
      <c r="B426" s="84"/>
      <c r="C426" s="84"/>
      <c r="D426" s="84"/>
      <c r="E426" s="84"/>
      <c r="F426" s="84"/>
      <c r="G426" s="84"/>
      <c r="H426" s="84"/>
      <c r="I426" s="97"/>
      <c r="J426" s="97"/>
    </row>
    <row r="427" spans="2:10">
      <c r="B427" s="84"/>
      <c r="C427" s="84"/>
      <c r="D427" s="84"/>
      <c r="E427" s="84"/>
      <c r="F427" s="84"/>
      <c r="G427" s="84"/>
      <c r="H427" s="84"/>
      <c r="I427" s="97"/>
      <c r="J427" s="97"/>
    </row>
    <row r="428" spans="2:10">
      <c r="B428" s="84"/>
      <c r="C428" s="84"/>
      <c r="D428" s="84"/>
      <c r="E428" s="84"/>
      <c r="F428" s="84"/>
      <c r="G428" s="84"/>
      <c r="H428" s="84"/>
      <c r="I428" s="97"/>
      <c r="J428" s="97"/>
    </row>
    <row r="429" spans="2:10">
      <c r="B429" s="84"/>
      <c r="C429" s="84"/>
      <c r="D429" s="84"/>
      <c r="E429" s="84"/>
      <c r="F429" s="84"/>
      <c r="G429" s="84"/>
      <c r="H429" s="84"/>
      <c r="I429" s="97"/>
      <c r="J429" s="97"/>
    </row>
    <row r="430" spans="2:10">
      <c r="B430" s="84"/>
      <c r="C430" s="84"/>
      <c r="D430" s="84"/>
      <c r="E430" s="84"/>
      <c r="F430" s="84"/>
      <c r="G430" s="84"/>
      <c r="H430" s="84"/>
      <c r="I430" s="97"/>
      <c r="J430" s="97"/>
    </row>
    <row r="431" spans="2:10">
      <c r="B431" s="84"/>
      <c r="C431" s="84"/>
      <c r="D431" s="84"/>
      <c r="E431" s="84"/>
      <c r="F431" s="84"/>
      <c r="G431" s="84"/>
      <c r="H431" s="84"/>
      <c r="I431" s="97"/>
      <c r="J431" s="97"/>
    </row>
    <row r="432" spans="2:10">
      <c r="B432" s="84"/>
      <c r="C432" s="84"/>
      <c r="D432" s="84"/>
      <c r="E432" s="84"/>
      <c r="F432" s="84"/>
      <c r="G432" s="84"/>
      <c r="H432" s="84"/>
      <c r="I432" s="97"/>
      <c r="J432" s="97"/>
    </row>
    <row r="433" spans="2:10">
      <c r="B433" s="84"/>
      <c r="C433" s="84"/>
      <c r="D433" s="84"/>
      <c r="E433" s="84"/>
      <c r="F433" s="84"/>
      <c r="G433" s="84"/>
      <c r="H433" s="84"/>
      <c r="I433" s="97"/>
      <c r="J433" s="97"/>
    </row>
    <row r="434" spans="2:10">
      <c r="B434" s="84"/>
      <c r="C434" s="84"/>
      <c r="D434" s="84"/>
      <c r="E434" s="84"/>
      <c r="F434" s="84"/>
      <c r="G434" s="84"/>
      <c r="H434" s="84"/>
      <c r="I434" s="97"/>
      <c r="J434" s="97"/>
    </row>
    <row r="435" spans="2:10">
      <c r="B435" s="84"/>
      <c r="C435" s="84"/>
      <c r="D435" s="84"/>
      <c r="E435" s="84"/>
      <c r="F435" s="84"/>
      <c r="G435" s="84"/>
      <c r="H435" s="84"/>
      <c r="I435" s="97"/>
      <c r="J435" s="97"/>
    </row>
    <row r="436" spans="2:10">
      <c r="B436" s="84"/>
      <c r="C436" s="84"/>
      <c r="D436" s="84"/>
      <c r="E436" s="84"/>
      <c r="F436" s="84"/>
      <c r="G436" s="84"/>
      <c r="H436" s="84"/>
      <c r="I436" s="97"/>
      <c r="J436" s="97"/>
    </row>
    <row r="437" spans="2:10">
      <c r="B437" s="84"/>
      <c r="C437" s="84"/>
      <c r="D437" s="84"/>
      <c r="E437" s="84"/>
      <c r="F437" s="84"/>
      <c r="G437" s="84"/>
      <c r="H437" s="84"/>
      <c r="I437" s="97"/>
      <c r="J437" s="97"/>
    </row>
    <row r="438" spans="2:10">
      <c r="B438" s="84"/>
      <c r="C438" s="84"/>
      <c r="D438" s="84"/>
      <c r="E438" s="84"/>
      <c r="F438" s="84"/>
      <c r="G438" s="84"/>
      <c r="H438" s="84"/>
      <c r="I438" s="97"/>
      <c r="J438" s="97"/>
    </row>
    <row r="439" spans="2:10">
      <c r="B439" s="84"/>
      <c r="C439" s="84"/>
      <c r="D439" s="84"/>
      <c r="E439" s="84"/>
      <c r="F439" s="84"/>
      <c r="G439" s="84"/>
      <c r="H439" s="84"/>
      <c r="I439" s="97"/>
      <c r="J439" s="97"/>
    </row>
    <row r="440" spans="2:10">
      <c r="B440" s="84"/>
      <c r="C440" s="84"/>
      <c r="D440" s="84"/>
      <c r="E440" s="84"/>
      <c r="F440" s="84"/>
      <c r="G440" s="84"/>
      <c r="H440" s="84"/>
      <c r="I440" s="97"/>
      <c r="J440" s="97"/>
    </row>
    <row r="441" spans="2:10">
      <c r="B441" s="84"/>
      <c r="C441" s="84"/>
      <c r="D441" s="84"/>
      <c r="E441" s="84"/>
      <c r="F441" s="84"/>
      <c r="G441" s="84"/>
      <c r="H441" s="84"/>
      <c r="I441" s="97"/>
      <c r="J441" s="97"/>
    </row>
    <row r="442" spans="2:10">
      <c r="B442" s="84"/>
      <c r="C442" s="84"/>
      <c r="D442" s="84"/>
      <c r="E442" s="84"/>
      <c r="F442" s="84"/>
      <c r="G442" s="84"/>
      <c r="H442" s="84"/>
      <c r="I442" s="97"/>
      <c r="J442" s="97"/>
    </row>
    <row r="443" spans="2:10">
      <c r="B443" s="84"/>
      <c r="C443" s="84"/>
      <c r="D443" s="84"/>
      <c r="E443" s="84"/>
      <c r="F443" s="84"/>
      <c r="G443" s="84"/>
      <c r="H443" s="84"/>
      <c r="I443" s="97"/>
      <c r="J443" s="97"/>
    </row>
    <row r="444" spans="2:10">
      <c r="B444" s="84"/>
      <c r="C444" s="84"/>
      <c r="D444" s="84"/>
      <c r="E444" s="84"/>
      <c r="F444" s="84"/>
      <c r="G444" s="84"/>
      <c r="H444" s="84"/>
      <c r="I444" s="97"/>
      <c r="J444" s="97"/>
    </row>
    <row r="445" spans="2:10">
      <c r="B445" s="84"/>
      <c r="C445" s="84"/>
      <c r="D445" s="84"/>
      <c r="E445" s="84"/>
      <c r="F445" s="84"/>
      <c r="G445" s="84"/>
      <c r="H445" s="84"/>
      <c r="I445" s="97"/>
      <c r="J445" s="97"/>
    </row>
    <row r="446" spans="2:10">
      <c r="B446" s="84"/>
      <c r="C446" s="84"/>
      <c r="D446" s="84"/>
      <c r="E446" s="84"/>
      <c r="F446" s="84"/>
      <c r="G446" s="84"/>
      <c r="H446" s="84"/>
      <c r="I446" s="97"/>
      <c r="J446" s="97"/>
    </row>
    <row r="447" spans="2:10">
      <c r="B447" s="84"/>
      <c r="C447" s="84"/>
      <c r="D447" s="84"/>
      <c r="E447" s="84"/>
      <c r="F447" s="84"/>
      <c r="G447" s="84"/>
      <c r="H447" s="84"/>
      <c r="I447" s="97"/>
      <c r="J447" s="97"/>
    </row>
    <row r="448" spans="2:10">
      <c r="B448" s="84"/>
      <c r="C448" s="84"/>
      <c r="D448" s="84"/>
      <c r="E448" s="84"/>
      <c r="F448" s="84"/>
      <c r="G448" s="84"/>
      <c r="H448" s="84"/>
      <c r="I448" s="97"/>
      <c r="J448" s="97"/>
    </row>
    <row r="449" spans="2:10">
      <c r="B449" s="84"/>
      <c r="C449" s="84"/>
      <c r="D449" s="84"/>
      <c r="E449" s="84"/>
      <c r="F449" s="84"/>
      <c r="G449" s="84"/>
      <c r="H449" s="84"/>
      <c r="I449" s="97"/>
      <c r="J449" s="97"/>
    </row>
    <row r="450" spans="2:10">
      <c r="B450" s="84"/>
      <c r="C450" s="84"/>
      <c r="D450" s="84"/>
      <c r="E450" s="84"/>
      <c r="F450" s="84"/>
      <c r="G450" s="84"/>
      <c r="H450" s="84"/>
      <c r="I450" s="97"/>
      <c r="J450" s="97"/>
    </row>
    <row r="451" spans="2:10">
      <c r="B451" s="84"/>
      <c r="C451" s="84"/>
      <c r="D451" s="84"/>
      <c r="E451" s="84"/>
      <c r="F451" s="84"/>
      <c r="G451" s="84"/>
      <c r="H451" s="84"/>
      <c r="I451" s="97"/>
      <c r="J451" s="97"/>
    </row>
    <row r="452" spans="2:10">
      <c r="B452" s="84"/>
      <c r="C452" s="84"/>
      <c r="D452" s="84"/>
      <c r="E452" s="84"/>
      <c r="F452" s="84"/>
      <c r="G452" s="84"/>
      <c r="H452" s="84"/>
      <c r="I452" s="97"/>
      <c r="J452" s="97"/>
    </row>
    <row r="453" spans="2:10">
      <c r="B453" s="84"/>
      <c r="C453" s="84"/>
      <c r="D453" s="84"/>
      <c r="E453" s="84"/>
      <c r="F453" s="84"/>
      <c r="G453" s="84"/>
      <c r="H453" s="84"/>
      <c r="I453" s="97"/>
      <c r="J453" s="97"/>
    </row>
    <row r="454" spans="2:10">
      <c r="B454" s="84"/>
      <c r="C454" s="84"/>
      <c r="D454" s="84"/>
      <c r="E454" s="84"/>
      <c r="F454" s="84"/>
      <c r="G454" s="84"/>
      <c r="H454" s="84"/>
      <c r="I454" s="97"/>
      <c r="J454" s="97"/>
    </row>
    <row r="455" spans="2:10">
      <c r="B455" s="84"/>
      <c r="C455" s="84"/>
      <c r="D455" s="84"/>
      <c r="E455" s="84"/>
      <c r="F455" s="84"/>
      <c r="G455" s="84"/>
      <c r="H455" s="84"/>
      <c r="I455" s="97"/>
      <c r="J455" s="97"/>
    </row>
    <row r="456" spans="2:10">
      <c r="B456" s="84"/>
      <c r="C456" s="84"/>
      <c r="D456" s="84"/>
      <c r="E456" s="84"/>
      <c r="F456" s="84"/>
      <c r="G456" s="84"/>
      <c r="H456" s="84"/>
      <c r="I456" s="97"/>
      <c r="J456" s="97"/>
    </row>
    <row r="457" spans="2:10">
      <c r="B457" s="84"/>
      <c r="C457" s="84"/>
      <c r="D457" s="84"/>
      <c r="E457" s="84"/>
      <c r="F457" s="84"/>
      <c r="G457" s="84"/>
      <c r="H457" s="84"/>
      <c r="I457" s="97"/>
      <c r="J457" s="97"/>
    </row>
    <row r="458" spans="2:10">
      <c r="B458" s="84"/>
      <c r="C458" s="84"/>
      <c r="D458" s="84"/>
      <c r="E458" s="84"/>
      <c r="F458" s="84"/>
      <c r="G458" s="84"/>
      <c r="H458" s="84"/>
      <c r="I458" s="97"/>
      <c r="J458" s="97"/>
    </row>
    <row r="459" spans="2:10">
      <c r="B459" s="84"/>
      <c r="C459" s="84"/>
      <c r="D459" s="84"/>
      <c r="E459" s="84"/>
      <c r="F459" s="84"/>
      <c r="G459" s="84"/>
      <c r="H459" s="84"/>
      <c r="I459" s="97"/>
      <c r="J459" s="97"/>
    </row>
    <row r="460" spans="2:10">
      <c r="B460" s="84"/>
      <c r="C460" s="84"/>
      <c r="D460" s="84"/>
      <c r="E460" s="84"/>
      <c r="F460" s="84"/>
      <c r="G460" s="84"/>
      <c r="H460" s="84"/>
      <c r="I460" s="97"/>
      <c r="J460" s="97"/>
    </row>
    <row r="461" spans="2:10">
      <c r="B461" s="84"/>
      <c r="C461" s="84"/>
      <c r="D461" s="84"/>
      <c r="E461" s="84"/>
      <c r="F461" s="84"/>
      <c r="G461" s="84"/>
      <c r="H461" s="84"/>
      <c r="I461" s="97"/>
      <c r="J461" s="97"/>
    </row>
    <row r="462" spans="2:10">
      <c r="B462" s="84"/>
      <c r="C462" s="84"/>
      <c r="D462" s="84"/>
      <c r="E462" s="84"/>
      <c r="F462" s="84"/>
      <c r="G462" s="84"/>
      <c r="H462" s="84"/>
      <c r="I462" s="97"/>
      <c r="J462" s="97"/>
    </row>
    <row r="463" spans="2:10">
      <c r="B463" s="84"/>
      <c r="C463" s="84"/>
      <c r="D463" s="84"/>
      <c r="E463" s="84"/>
      <c r="F463" s="84"/>
      <c r="G463" s="84"/>
      <c r="H463" s="84"/>
      <c r="I463" s="97"/>
      <c r="J463" s="97"/>
    </row>
    <row r="464" spans="2:10">
      <c r="B464" s="84"/>
      <c r="C464" s="84"/>
      <c r="D464" s="84"/>
      <c r="E464" s="84"/>
      <c r="F464" s="84"/>
      <c r="G464" s="84"/>
      <c r="H464" s="84"/>
      <c r="I464" s="97"/>
      <c r="J464" s="97"/>
    </row>
    <row r="465" spans="2:10">
      <c r="B465" s="84"/>
      <c r="C465" s="84"/>
      <c r="D465" s="84"/>
      <c r="E465" s="84"/>
      <c r="F465" s="84"/>
      <c r="G465" s="84"/>
      <c r="H465" s="84"/>
      <c r="I465" s="97"/>
      <c r="J465" s="97"/>
    </row>
    <row r="466" spans="2:10">
      <c r="B466" s="84"/>
      <c r="C466" s="84"/>
      <c r="D466" s="84"/>
      <c r="E466" s="84"/>
      <c r="F466" s="84"/>
      <c r="G466" s="84"/>
      <c r="H466" s="84"/>
      <c r="I466" s="97"/>
      <c r="J466" s="97"/>
    </row>
    <row r="467" spans="2:10">
      <c r="B467" s="84"/>
      <c r="C467" s="84"/>
      <c r="D467" s="84"/>
      <c r="E467" s="84"/>
      <c r="F467" s="84"/>
      <c r="G467" s="84"/>
      <c r="H467" s="84"/>
      <c r="I467" s="97"/>
      <c r="J467" s="97"/>
    </row>
    <row r="468" spans="2:10">
      <c r="B468" s="84"/>
      <c r="C468" s="84"/>
      <c r="D468" s="84"/>
      <c r="E468" s="84"/>
      <c r="F468" s="84"/>
      <c r="G468" s="84"/>
      <c r="H468" s="84"/>
      <c r="I468" s="97"/>
      <c r="J468" s="97"/>
    </row>
    <row r="469" spans="2:10">
      <c r="B469" s="84"/>
      <c r="C469" s="84"/>
      <c r="D469" s="84"/>
      <c r="E469" s="84"/>
      <c r="F469" s="84"/>
      <c r="G469" s="84"/>
      <c r="H469" s="84"/>
      <c r="I469" s="97"/>
      <c r="J469" s="97"/>
    </row>
    <row r="470" spans="2:10">
      <c r="B470" s="84"/>
      <c r="C470" s="84"/>
      <c r="D470" s="84"/>
      <c r="E470" s="84"/>
      <c r="F470" s="84"/>
      <c r="G470" s="84"/>
      <c r="H470" s="84"/>
      <c r="I470" s="97"/>
      <c r="J470" s="97"/>
    </row>
    <row r="471" spans="2:10">
      <c r="B471" s="84"/>
      <c r="C471" s="84"/>
      <c r="D471" s="84"/>
      <c r="E471" s="84"/>
      <c r="F471" s="84"/>
      <c r="G471" s="84"/>
      <c r="H471" s="84"/>
      <c r="I471" s="97"/>
      <c r="J471" s="97"/>
    </row>
    <row r="472" spans="2:10">
      <c r="B472" s="84"/>
      <c r="C472" s="84"/>
      <c r="D472" s="84"/>
      <c r="E472" s="84"/>
      <c r="F472" s="84"/>
      <c r="G472" s="84"/>
      <c r="H472" s="84"/>
      <c r="I472" s="97"/>
      <c r="J472" s="97"/>
    </row>
    <row r="473" spans="2:10">
      <c r="B473" s="84"/>
      <c r="C473" s="84"/>
      <c r="D473" s="84"/>
      <c r="E473" s="84"/>
      <c r="F473" s="84"/>
      <c r="G473" s="84"/>
      <c r="H473" s="84"/>
      <c r="I473" s="97"/>
      <c r="J473" s="97"/>
    </row>
    <row r="474" spans="2:10">
      <c r="B474" s="84"/>
      <c r="C474" s="84"/>
      <c r="D474" s="84"/>
      <c r="E474" s="84"/>
      <c r="F474" s="84"/>
      <c r="G474" s="84"/>
      <c r="H474" s="84"/>
      <c r="I474" s="97"/>
      <c r="J474" s="97"/>
    </row>
    <row r="475" spans="2:10">
      <c r="B475" s="84"/>
      <c r="C475" s="84"/>
      <c r="D475" s="84"/>
      <c r="E475" s="84"/>
      <c r="F475" s="84"/>
      <c r="G475" s="84"/>
      <c r="H475" s="84"/>
      <c r="I475" s="97"/>
      <c r="J475" s="97"/>
    </row>
    <row r="476" spans="2:10">
      <c r="B476" s="84"/>
      <c r="C476" s="84"/>
      <c r="D476" s="84"/>
      <c r="E476" s="84"/>
      <c r="F476" s="84"/>
      <c r="G476" s="84"/>
      <c r="H476" s="84"/>
      <c r="I476" s="97"/>
      <c r="J476" s="97"/>
    </row>
    <row r="477" spans="2:10">
      <c r="B477" s="84"/>
      <c r="C477" s="84"/>
      <c r="D477" s="84"/>
      <c r="E477" s="84"/>
      <c r="F477" s="84"/>
      <c r="G477" s="84"/>
      <c r="H477" s="84"/>
      <c r="I477" s="97"/>
      <c r="J477" s="97"/>
    </row>
    <row r="478" spans="2:10">
      <c r="B478" s="84"/>
      <c r="C478" s="84"/>
      <c r="D478" s="84"/>
      <c r="E478" s="84"/>
      <c r="F478" s="84"/>
      <c r="G478" s="84"/>
      <c r="H478" s="84"/>
      <c r="I478" s="97"/>
      <c r="J478" s="97"/>
    </row>
    <row r="479" spans="2:10">
      <c r="B479" s="84"/>
      <c r="C479" s="84"/>
      <c r="D479" s="84"/>
      <c r="E479" s="84"/>
      <c r="F479" s="84"/>
      <c r="G479" s="84"/>
      <c r="H479" s="84"/>
      <c r="I479" s="97"/>
      <c r="J479" s="97"/>
    </row>
    <row r="480" spans="2:10">
      <c r="B480" s="84"/>
      <c r="C480" s="84"/>
      <c r="D480" s="84"/>
      <c r="E480" s="84"/>
      <c r="F480" s="84"/>
      <c r="G480" s="84"/>
      <c r="H480" s="84"/>
      <c r="I480" s="97"/>
      <c r="J480" s="97"/>
    </row>
    <row r="481" spans="2:10">
      <c r="B481" s="84"/>
      <c r="C481" s="84"/>
      <c r="D481" s="84"/>
      <c r="E481" s="84"/>
      <c r="F481" s="84"/>
      <c r="G481" s="84"/>
      <c r="H481" s="84"/>
      <c r="I481" s="97"/>
      <c r="J481" s="97"/>
    </row>
    <row r="482" spans="2:10">
      <c r="B482" s="84"/>
      <c r="C482" s="84"/>
      <c r="D482" s="84"/>
      <c r="E482" s="84"/>
      <c r="F482" s="84"/>
      <c r="G482" s="84"/>
      <c r="H482" s="84"/>
      <c r="I482" s="97"/>
      <c r="J482" s="97"/>
    </row>
    <row r="483" spans="2:10">
      <c r="B483" s="84"/>
      <c r="C483" s="84"/>
      <c r="D483" s="84"/>
      <c r="E483" s="84"/>
      <c r="F483" s="84"/>
      <c r="G483" s="84"/>
      <c r="H483" s="84"/>
      <c r="I483" s="97"/>
      <c r="J483" s="97"/>
    </row>
    <row r="484" spans="2:10">
      <c r="B484" s="84"/>
      <c r="C484" s="84"/>
      <c r="D484" s="84"/>
      <c r="E484" s="84"/>
      <c r="F484" s="84"/>
      <c r="G484" s="84"/>
      <c r="H484" s="84"/>
      <c r="I484" s="97"/>
      <c r="J484" s="97"/>
    </row>
    <row r="485" spans="2:10">
      <c r="B485" s="84"/>
      <c r="C485" s="84"/>
      <c r="D485" s="84"/>
      <c r="E485" s="84"/>
      <c r="F485" s="84"/>
      <c r="G485" s="84"/>
      <c r="H485" s="84"/>
      <c r="I485" s="97"/>
      <c r="J485" s="97"/>
    </row>
    <row r="486" spans="2:10">
      <c r="B486" s="84"/>
      <c r="C486" s="84"/>
      <c r="D486" s="84"/>
      <c r="E486" s="84"/>
      <c r="F486" s="84"/>
      <c r="G486" s="84"/>
      <c r="H486" s="84"/>
      <c r="I486" s="97"/>
      <c r="J486" s="97"/>
    </row>
    <row r="487" spans="2:10">
      <c r="B487" s="84"/>
      <c r="C487" s="84"/>
      <c r="D487" s="84"/>
      <c r="E487" s="84"/>
      <c r="F487" s="84"/>
      <c r="G487" s="84"/>
      <c r="H487" s="84"/>
      <c r="I487" s="97"/>
      <c r="J487" s="97"/>
    </row>
    <row r="488" spans="2:10">
      <c r="B488" s="84"/>
      <c r="C488" s="84"/>
      <c r="D488" s="84"/>
      <c r="E488" s="84"/>
      <c r="F488" s="84"/>
      <c r="G488" s="84"/>
      <c r="H488" s="84"/>
      <c r="I488" s="97"/>
      <c r="J488" s="97"/>
    </row>
    <row r="489" spans="2:10">
      <c r="B489" s="84"/>
      <c r="C489" s="84"/>
      <c r="D489" s="84"/>
      <c r="E489" s="84"/>
      <c r="F489" s="84"/>
      <c r="G489" s="84"/>
      <c r="H489" s="84"/>
      <c r="I489" s="97"/>
      <c r="J489" s="97"/>
    </row>
    <row r="490" spans="2:10">
      <c r="B490" s="84"/>
      <c r="C490" s="84"/>
      <c r="D490" s="84"/>
      <c r="E490" s="84"/>
      <c r="F490" s="84"/>
      <c r="G490" s="84"/>
      <c r="H490" s="84"/>
      <c r="I490" s="97"/>
      <c r="J490" s="97"/>
    </row>
    <row r="491" spans="2:10">
      <c r="B491" s="84"/>
      <c r="C491" s="84"/>
      <c r="D491" s="84"/>
      <c r="E491" s="84"/>
      <c r="F491" s="84"/>
      <c r="G491" s="84"/>
      <c r="H491" s="84"/>
      <c r="I491" s="97"/>
      <c r="J491" s="97"/>
    </row>
    <row r="492" spans="2:10">
      <c r="B492" s="84"/>
      <c r="C492" s="84"/>
      <c r="D492" s="84"/>
      <c r="E492" s="84"/>
      <c r="F492" s="84"/>
      <c r="G492" s="84"/>
      <c r="H492" s="84"/>
      <c r="I492" s="97"/>
      <c r="J492" s="97"/>
    </row>
    <row r="493" spans="2:10">
      <c r="B493" s="84"/>
      <c r="C493" s="84"/>
      <c r="D493" s="84"/>
      <c r="E493" s="84"/>
      <c r="F493" s="84"/>
      <c r="G493" s="84"/>
      <c r="H493" s="84"/>
      <c r="I493" s="97"/>
      <c r="J493" s="97"/>
    </row>
    <row r="494" spans="2:10">
      <c r="B494" s="84"/>
      <c r="C494" s="84"/>
      <c r="D494" s="84"/>
      <c r="E494" s="84"/>
      <c r="F494" s="84"/>
      <c r="G494" s="84"/>
      <c r="H494" s="84"/>
      <c r="I494" s="97"/>
      <c r="J494" s="97"/>
    </row>
    <row r="495" spans="2:10">
      <c r="B495" s="84"/>
      <c r="C495" s="84"/>
      <c r="D495" s="84"/>
      <c r="E495" s="84"/>
      <c r="F495" s="84"/>
      <c r="G495" s="84"/>
      <c r="H495" s="84"/>
      <c r="I495" s="97"/>
      <c r="J495" s="97"/>
    </row>
    <row r="496" spans="2:10">
      <c r="B496" s="84"/>
      <c r="C496" s="84"/>
      <c r="D496" s="84"/>
      <c r="E496" s="84"/>
      <c r="F496" s="84"/>
      <c r="G496" s="84"/>
      <c r="H496" s="84"/>
      <c r="I496" s="97"/>
      <c r="J496" s="97"/>
    </row>
    <row r="497" spans="2:10">
      <c r="B497" s="84"/>
      <c r="C497" s="84"/>
      <c r="D497" s="84"/>
      <c r="E497" s="84"/>
      <c r="F497" s="84"/>
      <c r="G497" s="84"/>
      <c r="H497" s="84"/>
      <c r="I497" s="97"/>
      <c r="J497" s="97"/>
    </row>
    <row r="498" spans="2:10">
      <c r="B498" s="84"/>
      <c r="C498" s="84"/>
      <c r="D498" s="84"/>
      <c r="E498" s="84"/>
      <c r="F498" s="84"/>
      <c r="G498" s="84"/>
      <c r="H498" s="84"/>
      <c r="I498" s="97"/>
      <c r="J498" s="97"/>
    </row>
    <row r="499" spans="2:10">
      <c r="B499" s="84"/>
      <c r="C499" s="84"/>
      <c r="D499" s="84"/>
      <c r="E499" s="84"/>
      <c r="F499" s="84"/>
      <c r="G499" s="84"/>
      <c r="H499" s="84"/>
      <c r="I499" s="97"/>
      <c r="J499" s="97"/>
    </row>
    <row r="500" spans="2:10">
      <c r="B500" s="84"/>
      <c r="C500" s="84"/>
      <c r="D500" s="84"/>
      <c r="E500" s="84"/>
      <c r="F500" s="84"/>
      <c r="G500" s="84"/>
      <c r="H500" s="84"/>
      <c r="I500" s="97"/>
      <c r="J500" s="97"/>
    </row>
    <row r="501" spans="2:10">
      <c r="B501" s="84"/>
      <c r="C501" s="84"/>
      <c r="D501" s="84"/>
      <c r="E501" s="84"/>
      <c r="F501" s="84"/>
      <c r="G501" s="84"/>
      <c r="H501" s="84"/>
      <c r="I501" s="97"/>
      <c r="J501" s="97"/>
    </row>
    <row r="502" spans="2:10">
      <c r="B502" s="84"/>
      <c r="C502" s="84"/>
      <c r="D502" s="84"/>
      <c r="E502" s="84"/>
      <c r="F502" s="84"/>
      <c r="G502" s="84"/>
      <c r="H502" s="84"/>
      <c r="I502" s="97"/>
      <c r="J502" s="97"/>
    </row>
    <row r="503" spans="2:10">
      <c r="B503" s="84"/>
      <c r="C503" s="84"/>
      <c r="D503" s="84"/>
      <c r="E503" s="84"/>
      <c r="F503" s="84"/>
      <c r="G503" s="84"/>
      <c r="H503" s="84"/>
      <c r="I503" s="97"/>
      <c r="J503" s="97"/>
    </row>
    <row r="504" spans="2:10">
      <c r="B504" s="84"/>
      <c r="C504" s="84"/>
      <c r="D504" s="84"/>
      <c r="E504" s="84"/>
      <c r="F504" s="84"/>
      <c r="G504" s="84"/>
      <c r="H504" s="84"/>
      <c r="I504" s="97"/>
      <c r="J504" s="97"/>
    </row>
    <row r="505" spans="2:10">
      <c r="B505" s="84"/>
      <c r="C505" s="84"/>
      <c r="D505" s="84"/>
      <c r="E505" s="84"/>
      <c r="F505" s="84"/>
      <c r="G505" s="84"/>
      <c r="H505" s="84"/>
      <c r="I505" s="97"/>
      <c r="J505" s="97"/>
    </row>
    <row r="506" spans="2:10">
      <c r="B506" s="84"/>
      <c r="C506" s="84"/>
      <c r="D506" s="84"/>
      <c r="E506" s="84"/>
      <c r="F506" s="84"/>
      <c r="G506" s="84"/>
      <c r="H506" s="84"/>
      <c r="I506" s="97"/>
      <c r="J506" s="97"/>
    </row>
    <row r="507" spans="2:10">
      <c r="B507" s="84"/>
      <c r="C507" s="84"/>
      <c r="D507" s="84"/>
      <c r="E507" s="84"/>
      <c r="F507" s="84"/>
      <c r="G507" s="84"/>
      <c r="H507" s="84"/>
      <c r="I507" s="97"/>
      <c r="J507" s="97"/>
    </row>
    <row r="508" spans="2:10">
      <c r="B508" s="84"/>
      <c r="C508" s="84"/>
      <c r="D508" s="84"/>
      <c r="E508" s="84"/>
      <c r="F508" s="84"/>
      <c r="G508" s="84"/>
      <c r="H508" s="84"/>
      <c r="I508" s="97"/>
      <c r="J508" s="97"/>
    </row>
    <row r="509" spans="2:10">
      <c r="B509" s="84"/>
      <c r="C509" s="84"/>
      <c r="D509" s="84"/>
      <c r="E509" s="84"/>
      <c r="F509" s="84"/>
      <c r="G509" s="84"/>
      <c r="H509" s="84"/>
      <c r="I509" s="97"/>
      <c r="J509" s="97"/>
    </row>
    <row r="510" spans="2:10">
      <c r="B510" s="84"/>
      <c r="C510" s="84"/>
      <c r="D510" s="84"/>
      <c r="E510" s="84"/>
      <c r="F510" s="84"/>
      <c r="G510" s="84"/>
      <c r="H510" s="84"/>
      <c r="I510" s="97"/>
      <c r="J510" s="97"/>
    </row>
    <row r="511" spans="2:10">
      <c r="B511" s="84"/>
      <c r="C511" s="84"/>
      <c r="D511" s="84"/>
      <c r="E511" s="84"/>
      <c r="F511" s="84"/>
      <c r="G511" s="84"/>
      <c r="H511" s="84"/>
      <c r="I511" s="97"/>
      <c r="J511" s="97"/>
    </row>
    <row r="512" spans="2:10">
      <c r="B512" s="84"/>
      <c r="C512" s="84"/>
      <c r="D512" s="84"/>
      <c r="E512" s="84"/>
      <c r="F512" s="84"/>
      <c r="G512" s="84"/>
      <c r="H512" s="84"/>
      <c r="I512" s="97"/>
      <c r="J512" s="97"/>
    </row>
    <row r="513" spans="2:10">
      <c r="B513" s="84"/>
      <c r="C513" s="84"/>
      <c r="D513" s="84"/>
      <c r="E513" s="84"/>
      <c r="F513" s="84"/>
      <c r="G513" s="84"/>
      <c r="H513" s="84"/>
      <c r="I513" s="97"/>
      <c r="J513" s="97"/>
    </row>
    <row r="514" spans="2:10">
      <c r="B514" s="84"/>
      <c r="C514" s="84"/>
      <c r="D514" s="84"/>
      <c r="E514" s="84"/>
      <c r="F514" s="84"/>
      <c r="G514" s="84"/>
      <c r="H514" s="84"/>
      <c r="I514" s="97"/>
      <c r="J514" s="97"/>
    </row>
    <row r="515" spans="2:10">
      <c r="B515" s="84"/>
      <c r="C515" s="84"/>
      <c r="D515" s="84"/>
      <c r="E515" s="84"/>
      <c r="F515" s="84"/>
      <c r="G515" s="84"/>
      <c r="H515" s="84"/>
      <c r="I515" s="97"/>
      <c r="J515" s="97"/>
    </row>
    <row r="516" spans="2:10">
      <c r="B516" s="84"/>
      <c r="C516" s="84"/>
      <c r="D516" s="84"/>
      <c r="E516" s="84"/>
      <c r="F516" s="84"/>
      <c r="G516" s="84"/>
      <c r="H516" s="84"/>
      <c r="I516" s="97"/>
      <c r="J516" s="97"/>
    </row>
    <row r="517" spans="2:10">
      <c r="B517" s="84"/>
      <c r="C517" s="84"/>
      <c r="D517" s="84"/>
      <c r="E517" s="84"/>
      <c r="F517" s="84"/>
      <c r="G517" s="84"/>
      <c r="H517" s="84"/>
      <c r="I517" s="97"/>
      <c r="J517" s="97"/>
    </row>
    <row r="518" spans="2:10">
      <c r="B518" s="84"/>
      <c r="C518" s="84"/>
      <c r="D518" s="84"/>
      <c r="E518" s="84"/>
      <c r="F518" s="84"/>
      <c r="G518" s="84"/>
      <c r="H518" s="84"/>
      <c r="I518" s="97"/>
      <c r="J518" s="97"/>
    </row>
    <row r="519" spans="2:10">
      <c r="B519" s="84"/>
      <c r="C519" s="84"/>
      <c r="D519" s="84"/>
      <c r="E519" s="84"/>
      <c r="F519" s="84"/>
      <c r="G519" s="84"/>
      <c r="H519" s="84"/>
      <c r="I519" s="97"/>
      <c r="J519" s="97"/>
    </row>
    <row r="520" spans="2:10">
      <c r="B520" s="84"/>
      <c r="C520" s="84"/>
      <c r="D520" s="84"/>
      <c r="E520" s="84"/>
      <c r="F520" s="84"/>
      <c r="G520" s="84"/>
      <c r="H520" s="84"/>
      <c r="I520" s="97"/>
      <c r="J520" s="97"/>
    </row>
    <row r="521" spans="2:10">
      <c r="B521" s="84"/>
      <c r="C521" s="84"/>
      <c r="D521" s="84"/>
      <c r="E521" s="84"/>
      <c r="F521" s="84"/>
      <c r="G521" s="84"/>
      <c r="H521" s="84"/>
      <c r="I521" s="97"/>
      <c r="J521" s="97"/>
    </row>
    <row r="522" spans="2:10">
      <c r="B522" s="84"/>
      <c r="C522" s="84"/>
      <c r="D522" s="84"/>
      <c r="E522" s="84"/>
      <c r="F522" s="84"/>
      <c r="G522" s="84"/>
      <c r="H522" s="84"/>
      <c r="I522" s="97"/>
      <c r="J522" s="97"/>
    </row>
    <row r="523" spans="2:10">
      <c r="B523" s="84"/>
      <c r="C523" s="84"/>
      <c r="D523" s="84"/>
      <c r="E523" s="84"/>
      <c r="F523" s="84"/>
      <c r="G523" s="84"/>
      <c r="H523" s="84"/>
      <c r="I523" s="97"/>
      <c r="J523" s="97"/>
    </row>
    <row r="524" spans="2:10">
      <c r="B524" s="84"/>
      <c r="C524" s="84"/>
      <c r="D524" s="84"/>
      <c r="E524" s="84"/>
      <c r="F524" s="84"/>
      <c r="G524" s="84"/>
      <c r="H524" s="84"/>
      <c r="I524" s="97"/>
      <c r="J524" s="97"/>
    </row>
    <row r="525" spans="2:10">
      <c r="B525" s="84"/>
      <c r="C525" s="84"/>
      <c r="D525" s="84"/>
      <c r="E525" s="84"/>
      <c r="F525" s="84"/>
      <c r="G525" s="84"/>
      <c r="H525" s="84"/>
      <c r="I525" s="97"/>
      <c r="J525" s="97"/>
    </row>
    <row r="526" spans="2:10">
      <c r="B526" s="84"/>
      <c r="C526" s="84"/>
      <c r="D526" s="84"/>
      <c r="E526" s="84"/>
      <c r="F526" s="84"/>
      <c r="G526" s="84"/>
      <c r="H526" s="84"/>
      <c r="I526" s="97"/>
      <c r="J526" s="97"/>
    </row>
    <row r="527" spans="2:10">
      <c r="B527" s="84"/>
      <c r="C527" s="84"/>
      <c r="D527" s="84"/>
      <c r="E527" s="84"/>
      <c r="F527" s="84"/>
      <c r="G527" s="84"/>
      <c r="H527" s="84"/>
      <c r="I527" s="97"/>
      <c r="J527" s="97"/>
    </row>
    <row r="528" spans="2:10">
      <c r="B528" s="84"/>
      <c r="C528" s="84"/>
      <c r="D528" s="84"/>
      <c r="E528" s="84"/>
      <c r="F528" s="84"/>
      <c r="G528" s="84"/>
      <c r="H528" s="84"/>
      <c r="I528" s="97"/>
      <c r="J528" s="97"/>
    </row>
    <row r="529" spans="2:10">
      <c r="B529" s="84"/>
      <c r="C529" s="84"/>
      <c r="D529" s="84"/>
      <c r="E529" s="84"/>
      <c r="F529" s="84"/>
      <c r="G529" s="84"/>
      <c r="H529" s="84"/>
      <c r="I529" s="97"/>
      <c r="J529" s="97"/>
    </row>
    <row r="530" spans="2:10">
      <c r="B530" s="84"/>
      <c r="C530" s="84"/>
      <c r="D530" s="84"/>
      <c r="E530" s="84"/>
      <c r="F530" s="84"/>
      <c r="G530" s="84"/>
      <c r="H530" s="84"/>
      <c r="I530" s="97"/>
      <c r="J530" s="97"/>
    </row>
    <row r="531" spans="2:10">
      <c r="B531" s="84"/>
      <c r="C531" s="84"/>
      <c r="D531" s="84"/>
      <c r="E531" s="84"/>
      <c r="F531" s="84"/>
      <c r="G531" s="84"/>
      <c r="H531" s="84"/>
      <c r="I531" s="97"/>
      <c r="J531" s="97"/>
    </row>
    <row r="532" spans="2:10">
      <c r="B532" s="84"/>
      <c r="C532" s="84"/>
      <c r="D532" s="84"/>
      <c r="E532" s="84"/>
      <c r="F532" s="84"/>
      <c r="G532" s="84"/>
      <c r="H532" s="84"/>
      <c r="I532" s="97"/>
      <c r="J532" s="97"/>
    </row>
    <row r="533" spans="2:10">
      <c r="B533" s="84"/>
      <c r="C533" s="84"/>
      <c r="D533" s="84"/>
      <c r="E533" s="84"/>
      <c r="F533" s="84"/>
      <c r="G533" s="84"/>
      <c r="H533" s="84"/>
      <c r="I533" s="97"/>
      <c r="J533" s="97"/>
    </row>
    <row r="534" spans="2:10">
      <c r="B534" s="84"/>
      <c r="C534" s="84"/>
      <c r="D534" s="84"/>
      <c r="E534" s="84"/>
      <c r="F534" s="84"/>
      <c r="G534" s="84"/>
      <c r="H534" s="84"/>
      <c r="I534" s="97"/>
      <c r="J534" s="97"/>
    </row>
    <row r="535" spans="2:10">
      <c r="B535" s="84"/>
      <c r="C535" s="84"/>
      <c r="D535" s="84"/>
      <c r="E535" s="84"/>
      <c r="F535" s="84"/>
      <c r="G535" s="84"/>
      <c r="H535" s="84"/>
      <c r="I535" s="97"/>
      <c r="J535" s="97"/>
    </row>
    <row r="536" spans="2:10">
      <c r="B536" s="84"/>
      <c r="C536" s="84"/>
      <c r="D536" s="84"/>
      <c r="E536" s="84"/>
      <c r="F536" s="84"/>
      <c r="G536" s="84"/>
      <c r="H536" s="84"/>
      <c r="I536" s="97"/>
      <c r="J536" s="97"/>
    </row>
    <row r="537" spans="2:10">
      <c r="B537" s="84"/>
      <c r="C537" s="84"/>
      <c r="D537" s="84"/>
      <c r="E537" s="84"/>
      <c r="F537" s="84"/>
      <c r="G537" s="84"/>
      <c r="H537" s="84"/>
      <c r="I537" s="97"/>
      <c r="J537" s="97"/>
    </row>
    <row r="538" spans="2:10">
      <c r="B538" s="84"/>
      <c r="C538" s="84"/>
      <c r="D538" s="84"/>
      <c r="E538" s="84"/>
      <c r="F538" s="84"/>
      <c r="G538" s="84"/>
      <c r="H538" s="84"/>
      <c r="I538" s="97"/>
      <c r="J538" s="97"/>
    </row>
    <row r="539" spans="2:10">
      <c r="B539" s="84"/>
      <c r="C539" s="84"/>
      <c r="D539" s="84"/>
      <c r="E539" s="84"/>
      <c r="F539" s="84"/>
      <c r="G539" s="84"/>
      <c r="H539" s="84"/>
      <c r="I539" s="97"/>
      <c r="J539" s="97"/>
    </row>
    <row r="540" spans="2:10">
      <c r="B540" s="84"/>
      <c r="C540" s="84"/>
      <c r="D540" s="84"/>
      <c r="E540" s="84"/>
      <c r="F540" s="84"/>
      <c r="G540" s="84"/>
      <c r="H540" s="84"/>
      <c r="I540" s="97"/>
      <c r="J540" s="97"/>
    </row>
    <row r="541" spans="2:10">
      <c r="B541" s="84"/>
      <c r="C541" s="84"/>
      <c r="D541" s="84"/>
      <c r="E541" s="84"/>
      <c r="F541" s="84"/>
      <c r="G541" s="84"/>
      <c r="H541" s="84"/>
      <c r="I541" s="97"/>
      <c r="J541" s="97"/>
    </row>
    <row r="542" spans="2:10">
      <c r="B542" s="84"/>
      <c r="C542" s="84"/>
      <c r="D542" s="84"/>
      <c r="E542" s="84"/>
      <c r="F542" s="84"/>
      <c r="G542" s="84"/>
      <c r="H542" s="84"/>
      <c r="I542" s="97"/>
      <c r="J542" s="97"/>
    </row>
    <row r="543" spans="2:10">
      <c r="B543" s="84"/>
      <c r="C543" s="84"/>
      <c r="D543" s="84"/>
      <c r="E543" s="84"/>
      <c r="F543" s="84"/>
      <c r="G543" s="84"/>
      <c r="H543" s="84"/>
      <c r="I543" s="97"/>
      <c r="J543" s="97"/>
    </row>
    <row r="544" spans="2:10">
      <c r="B544" s="84"/>
      <c r="C544" s="84"/>
      <c r="D544" s="84"/>
      <c r="E544" s="84"/>
      <c r="F544" s="84"/>
      <c r="G544" s="84"/>
      <c r="H544" s="84"/>
      <c r="I544" s="97"/>
      <c r="J544" s="97"/>
    </row>
    <row r="545" spans="2:10">
      <c r="B545" s="84"/>
      <c r="C545" s="84"/>
      <c r="D545" s="84"/>
      <c r="E545" s="84"/>
      <c r="F545" s="84"/>
      <c r="G545" s="84"/>
      <c r="H545" s="84"/>
      <c r="I545" s="97"/>
      <c r="J545" s="97"/>
    </row>
    <row r="546" spans="2:10">
      <c r="B546" s="84"/>
      <c r="C546" s="84"/>
      <c r="D546" s="84"/>
      <c r="E546" s="84"/>
      <c r="F546" s="84"/>
      <c r="G546" s="84"/>
      <c r="H546" s="84"/>
      <c r="I546" s="97"/>
      <c r="J546" s="97"/>
    </row>
    <row r="547" spans="2:10">
      <c r="B547" s="84"/>
      <c r="C547" s="84"/>
      <c r="D547" s="84"/>
      <c r="E547" s="84"/>
      <c r="F547" s="84"/>
      <c r="G547" s="84"/>
      <c r="H547" s="84"/>
      <c r="I547" s="97"/>
      <c r="J547" s="97"/>
    </row>
    <row r="548" spans="2:10">
      <c r="B548" s="84"/>
      <c r="C548" s="84"/>
      <c r="D548" s="84"/>
      <c r="E548" s="84"/>
      <c r="F548" s="84"/>
      <c r="G548" s="84"/>
      <c r="H548" s="84"/>
      <c r="I548" s="97"/>
      <c r="J548" s="97"/>
    </row>
    <row r="549" spans="2:10">
      <c r="B549" s="84"/>
      <c r="C549" s="84"/>
      <c r="D549" s="84"/>
      <c r="E549" s="84"/>
      <c r="F549" s="84"/>
      <c r="G549" s="84"/>
      <c r="H549" s="84"/>
      <c r="I549" s="97"/>
      <c r="J549" s="97"/>
    </row>
    <row r="550" spans="2:10">
      <c r="B550" s="84"/>
      <c r="C550" s="84"/>
      <c r="D550" s="84"/>
      <c r="E550" s="84"/>
      <c r="F550" s="84"/>
      <c r="G550" s="84"/>
      <c r="H550" s="84"/>
      <c r="I550" s="97"/>
      <c r="J550" s="97"/>
    </row>
    <row r="551" spans="2:10">
      <c r="B551" s="84"/>
      <c r="C551" s="84"/>
      <c r="D551" s="84"/>
      <c r="E551" s="84"/>
      <c r="F551" s="84"/>
      <c r="G551" s="84"/>
      <c r="H551" s="84"/>
      <c r="I551" s="97"/>
      <c r="J551" s="97"/>
    </row>
    <row r="552" spans="2:10">
      <c r="B552" s="84"/>
      <c r="C552" s="84"/>
      <c r="D552" s="84"/>
      <c r="E552" s="84"/>
      <c r="F552" s="84"/>
      <c r="G552" s="84"/>
      <c r="H552" s="84"/>
      <c r="I552" s="97"/>
      <c r="J552" s="97"/>
    </row>
    <row r="553" spans="2:10">
      <c r="B553" s="84"/>
      <c r="C553" s="84"/>
      <c r="D553" s="84"/>
      <c r="E553" s="84"/>
      <c r="F553" s="84"/>
      <c r="G553" s="84"/>
      <c r="H553" s="84"/>
      <c r="I553" s="97"/>
      <c r="J553" s="97"/>
    </row>
    <row r="554" spans="2:10">
      <c r="B554" s="84"/>
      <c r="C554" s="84"/>
      <c r="D554" s="84"/>
      <c r="E554" s="84"/>
      <c r="F554" s="84"/>
      <c r="G554" s="84"/>
      <c r="H554" s="84"/>
      <c r="I554" s="97"/>
      <c r="J554" s="97"/>
    </row>
    <row r="555" spans="2:10">
      <c r="B555" s="84"/>
      <c r="C555" s="84"/>
      <c r="D555" s="84"/>
      <c r="E555" s="84"/>
      <c r="F555" s="84"/>
      <c r="G555" s="84"/>
      <c r="H555" s="84"/>
      <c r="I555" s="97"/>
      <c r="J555" s="97"/>
    </row>
    <row r="556" spans="2:10">
      <c r="B556" s="84"/>
      <c r="C556" s="84"/>
      <c r="D556" s="84"/>
      <c r="E556" s="84"/>
      <c r="F556" s="84"/>
      <c r="G556" s="84"/>
      <c r="H556" s="84"/>
      <c r="I556" s="97"/>
      <c r="J556" s="97"/>
    </row>
    <row r="557" spans="2:10">
      <c r="B557" s="84"/>
      <c r="C557" s="84"/>
      <c r="D557" s="84"/>
      <c r="E557" s="84"/>
      <c r="F557" s="84"/>
      <c r="G557" s="84"/>
      <c r="H557" s="84"/>
      <c r="I557" s="97"/>
      <c r="J557" s="97"/>
    </row>
    <row r="558" spans="2:10">
      <c r="B558" s="84"/>
      <c r="C558" s="84"/>
      <c r="D558" s="84"/>
      <c r="E558" s="84"/>
      <c r="F558" s="84"/>
      <c r="G558" s="84"/>
      <c r="H558" s="84"/>
      <c r="I558" s="97"/>
      <c r="J558" s="97"/>
    </row>
    <row r="559" spans="2:10">
      <c r="B559" s="84"/>
      <c r="C559" s="84"/>
      <c r="D559" s="84"/>
      <c r="E559" s="84"/>
      <c r="F559" s="84"/>
      <c r="G559" s="84"/>
      <c r="H559" s="84"/>
      <c r="I559" s="97"/>
      <c r="J559" s="97"/>
    </row>
    <row r="560" spans="2:10">
      <c r="B560" s="84"/>
      <c r="C560" s="84"/>
      <c r="D560" s="84"/>
      <c r="E560" s="84"/>
      <c r="F560" s="84"/>
      <c r="G560" s="84"/>
      <c r="H560" s="84"/>
      <c r="I560" s="97"/>
      <c r="J560" s="97"/>
    </row>
    <row r="561" spans="2:10">
      <c r="B561" s="84"/>
      <c r="C561" s="84"/>
      <c r="D561" s="84"/>
      <c r="E561" s="84"/>
      <c r="F561" s="84"/>
      <c r="G561" s="84"/>
      <c r="H561" s="84"/>
      <c r="I561" s="97"/>
      <c r="J561" s="97"/>
    </row>
    <row r="562" spans="2:10">
      <c r="B562" s="84"/>
      <c r="C562" s="84"/>
      <c r="D562" s="84"/>
      <c r="E562" s="84"/>
      <c r="F562" s="84"/>
      <c r="G562" s="84"/>
      <c r="H562" s="84"/>
      <c r="I562" s="97"/>
      <c r="J562" s="97"/>
    </row>
    <row r="563" spans="2:10">
      <c r="B563" s="84"/>
      <c r="C563" s="84"/>
      <c r="D563" s="84"/>
      <c r="E563" s="84"/>
      <c r="F563" s="84"/>
      <c r="G563" s="84"/>
      <c r="H563" s="84"/>
      <c r="I563" s="97"/>
      <c r="J563" s="97"/>
    </row>
    <row r="564" spans="2:10">
      <c r="B564" s="84"/>
      <c r="C564" s="84"/>
      <c r="D564" s="84"/>
      <c r="E564" s="84"/>
      <c r="F564" s="84"/>
      <c r="G564" s="84"/>
      <c r="H564" s="84"/>
      <c r="I564" s="97"/>
      <c r="J564" s="97"/>
    </row>
    <row r="565" spans="2:10">
      <c r="B565" s="84"/>
      <c r="C565" s="84"/>
      <c r="D565" s="84"/>
      <c r="E565" s="84"/>
      <c r="F565" s="84"/>
      <c r="G565" s="84"/>
      <c r="H565" s="84"/>
      <c r="I565" s="97"/>
      <c r="J565" s="97"/>
    </row>
    <row r="566" spans="2:10">
      <c r="B566" s="84"/>
      <c r="C566" s="84"/>
      <c r="D566" s="84"/>
      <c r="E566" s="84"/>
      <c r="F566" s="84"/>
      <c r="G566" s="84"/>
      <c r="H566" s="84"/>
      <c r="I566" s="97"/>
      <c r="J566" s="97"/>
    </row>
    <row r="567" spans="2:10">
      <c r="B567" s="84"/>
      <c r="C567" s="84"/>
      <c r="D567" s="84"/>
      <c r="E567" s="84"/>
      <c r="F567" s="84"/>
      <c r="G567" s="84"/>
      <c r="H567" s="84"/>
      <c r="I567" s="97"/>
      <c r="J567" s="97"/>
    </row>
    <row r="568" spans="2:10">
      <c r="B568" s="84"/>
      <c r="C568" s="84"/>
      <c r="D568" s="84"/>
      <c r="E568" s="84"/>
      <c r="F568" s="84"/>
      <c r="G568" s="84"/>
      <c r="H568" s="84"/>
      <c r="I568" s="97"/>
      <c r="J568" s="97"/>
    </row>
    <row r="569" spans="2:10">
      <c r="B569" s="84"/>
      <c r="C569" s="84"/>
      <c r="D569" s="84"/>
      <c r="E569" s="84"/>
      <c r="F569" s="84"/>
      <c r="G569" s="84"/>
      <c r="H569" s="84"/>
      <c r="I569" s="97"/>
      <c r="J569" s="97"/>
    </row>
    <row r="570" spans="2:10">
      <c r="B570" s="84"/>
      <c r="C570" s="84"/>
      <c r="D570" s="84"/>
      <c r="E570" s="84"/>
      <c r="F570" s="84"/>
      <c r="G570" s="84"/>
      <c r="H570" s="84"/>
      <c r="I570" s="97"/>
      <c r="J570" s="97"/>
    </row>
    <row r="571" spans="2:10">
      <c r="B571" s="84"/>
      <c r="C571" s="84"/>
      <c r="D571" s="84"/>
      <c r="E571" s="84"/>
      <c r="F571" s="84"/>
      <c r="G571" s="84"/>
      <c r="H571" s="84"/>
      <c r="I571" s="97"/>
      <c r="J571" s="97"/>
    </row>
    <row r="572" spans="2:10">
      <c r="B572" s="84"/>
      <c r="C572" s="84"/>
      <c r="D572" s="84"/>
      <c r="E572" s="84"/>
      <c r="F572" s="84"/>
      <c r="G572" s="84"/>
      <c r="H572" s="84"/>
      <c r="I572" s="97"/>
      <c r="J572" s="97"/>
    </row>
    <row r="573" spans="2:10">
      <c r="B573" s="84"/>
      <c r="C573" s="84"/>
      <c r="D573" s="84"/>
      <c r="E573" s="84"/>
      <c r="F573" s="84"/>
      <c r="G573" s="84"/>
      <c r="H573" s="84"/>
      <c r="I573" s="97"/>
      <c r="J573" s="97"/>
    </row>
    <row r="574" spans="2:10">
      <c r="B574" s="84"/>
      <c r="C574" s="84"/>
      <c r="D574" s="84"/>
      <c r="E574" s="84"/>
      <c r="F574" s="84"/>
      <c r="G574" s="84"/>
      <c r="H574" s="84"/>
      <c r="I574" s="97"/>
      <c r="J574" s="97"/>
    </row>
    <row r="575" spans="2:10">
      <c r="B575" s="84"/>
      <c r="C575" s="84"/>
      <c r="D575" s="84"/>
      <c r="E575" s="84"/>
      <c r="F575" s="84"/>
      <c r="G575" s="84"/>
      <c r="H575" s="84"/>
      <c r="I575" s="97"/>
      <c r="J575" s="97"/>
    </row>
    <row r="576" spans="2:10">
      <c r="B576" s="84"/>
      <c r="C576" s="84"/>
      <c r="D576" s="84"/>
      <c r="E576" s="84"/>
      <c r="F576" s="84"/>
      <c r="G576" s="84"/>
      <c r="H576" s="84"/>
      <c r="I576" s="97"/>
      <c r="J576" s="97"/>
    </row>
    <row r="577" spans="2:10">
      <c r="B577" s="84"/>
      <c r="C577" s="84"/>
      <c r="D577" s="84"/>
      <c r="E577" s="84"/>
      <c r="F577" s="84"/>
      <c r="G577" s="84"/>
      <c r="H577" s="84"/>
      <c r="I577" s="97"/>
      <c r="J577" s="97"/>
    </row>
    <row r="578" spans="2:10">
      <c r="B578" s="84"/>
      <c r="C578" s="84"/>
      <c r="D578" s="84"/>
      <c r="E578" s="84"/>
      <c r="F578" s="84"/>
      <c r="G578" s="84"/>
      <c r="H578" s="84"/>
      <c r="I578" s="97"/>
      <c r="J578" s="97"/>
    </row>
    <row r="579" spans="2:10">
      <c r="B579" s="84"/>
      <c r="C579" s="84"/>
      <c r="D579" s="84"/>
      <c r="E579" s="84"/>
      <c r="F579" s="84"/>
      <c r="G579" s="84"/>
      <c r="H579" s="84"/>
      <c r="I579" s="97"/>
      <c r="J579" s="97"/>
    </row>
    <row r="580" spans="2:10">
      <c r="B580" s="84"/>
      <c r="C580" s="84"/>
      <c r="D580" s="84"/>
      <c r="E580" s="84"/>
      <c r="F580" s="84"/>
      <c r="G580" s="84"/>
      <c r="H580" s="84"/>
      <c r="I580" s="97"/>
      <c r="J580" s="97"/>
    </row>
    <row r="581" spans="2:10">
      <c r="B581" s="84"/>
      <c r="C581" s="84"/>
      <c r="D581" s="84"/>
      <c r="E581" s="84"/>
      <c r="F581" s="84"/>
      <c r="G581" s="84"/>
      <c r="H581" s="84"/>
      <c r="I581" s="97"/>
      <c r="J581" s="97"/>
    </row>
    <row r="582" spans="2:10">
      <c r="B582" s="84"/>
      <c r="C582" s="84"/>
      <c r="D582" s="84"/>
      <c r="E582" s="84"/>
      <c r="F582" s="84"/>
      <c r="G582" s="84"/>
      <c r="H582" s="84"/>
      <c r="I582" s="97"/>
      <c r="J582" s="97"/>
    </row>
    <row r="583" spans="2:10">
      <c r="B583" s="84"/>
      <c r="C583" s="84"/>
      <c r="D583" s="84"/>
      <c r="E583" s="84"/>
      <c r="F583" s="84"/>
      <c r="G583" s="84"/>
      <c r="H583" s="84"/>
      <c r="I583" s="97"/>
      <c r="J583" s="97"/>
    </row>
    <row r="584" spans="2:10">
      <c r="B584" s="84"/>
      <c r="C584" s="84"/>
      <c r="D584" s="84"/>
      <c r="E584" s="84"/>
      <c r="F584" s="84"/>
      <c r="G584" s="84"/>
      <c r="H584" s="84"/>
      <c r="I584" s="97"/>
      <c r="J584" s="97"/>
    </row>
    <row r="585" spans="2:10">
      <c r="B585" s="84"/>
      <c r="C585" s="84"/>
      <c r="D585" s="84"/>
      <c r="E585" s="84"/>
      <c r="F585" s="84"/>
      <c r="G585" s="84"/>
      <c r="H585" s="84"/>
      <c r="I585" s="97"/>
      <c r="J585" s="97"/>
    </row>
    <row r="586" spans="2:10">
      <c r="B586" s="84"/>
      <c r="C586" s="84"/>
      <c r="D586" s="84"/>
      <c r="E586" s="84"/>
      <c r="F586" s="84"/>
      <c r="G586" s="84"/>
      <c r="H586" s="84"/>
      <c r="I586" s="97"/>
      <c r="J586" s="97"/>
    </row>
    <row r="587" spans="2:10">
      <c r="B587" s="84"/>
      <c r="C587" s="84"/>
      <c r="D587" s="84"/>
      <c r="E587" s="84"/>
      <c r="F587" s="84"/>
      <c r="G587" s="84"/>
      <c r="H587" s="84"/>
      <c r="I587" s="97"/>
      <c r="J587" s="97"/>
    </row>
    <row r="588" spans="2:10">
      <c r="B588" s="84"/>
      <c r="C588" s="84"/>
      <c r="D588" s="84"/>
      <c r="E588" s="84"/>
      <c r="F588" s="84"/>
      <c r="G588" s="84"/>
      <c r="H588" s="84"/>
      <c r="I588" s="97"/>
      <c r="J588" s="97"/>
    </row>
    <row r="589" spans="2:10">
      <c r="B589" s="84"/>
      <c r="C589" s="84"/>
      <c r="D589" s="84"/>
      <c r="E589" s="84"/>
      <c r="F589" s="84"/>
      <c r="G589" s="84"/>
      <c r="H589" s="84"/>
      <c r="I589" s="97"/>
      <c r="J589" s="97"/>
    </row>
    <row r="590" spans="2:10">
      <c r="B590" s="84"/>
      <c r="C590" s="84"/>
      <c r="D590" s="84"/>
      <c r="E590" s="84"/>
      <c r="F590" s="84"/>
      <c r="G590" s="84"/>
      <c r="H590" s="84"/>
      <c r="I590" s="97"/>
      <c r="J590" s="97"/>
    </row>
    <row r="591" spans="2:10">
      <c r="B591" s="84"/>
      <c r="C591" s="84"/>
      <c r="D591" s="84"/>
      <c r="E591" s="84"/>
      <c r="F591" s="84"/>
      <c r="G591" s="84"/>
      <c r="H591" s="84"/>
      <c r="I591" s="97"/>
      <c r="J591" s="97"/>
    </row>
    <row r="592" spans="2:10">
      <c r="B592" s="84"/>
      <c r="C592" s="84"/>
      <c r="D592" s="84"/>
      <c r="E592" s="84"/>
      <c r="F592" s="84"/>
      <c r="G592" s="84"/>
      <c r="H592" s="84"/>
      <c r="I592" s="97"/>
      <c r="J592" s="97"/>
    </row>
    <row r="593" spans="2:10">
      <c r="B593" s="84"/>
      <c r="C593" s="84"/>
      <c r="D593" s="84"/>
      <c r="E593" s="84"/>
      <c r="F593" s="84"/>
      <c r="G593" s="84"/>
      <c r="H593" s="84"/>
      <c r="I593" s="97"/>
      <c r="J593" s="97"/>
    </row>
    <row r="594" spans="2:10">
      <c r="B594" s="84"/>
      <c r="C594" s="84"/>
      <c r="D594" s="84"/>
      <c r="E594" s="84"/>
      <c r="F594" s="84"/>
      <c r="G594" s="84"/>
      <c r="H594" s="84"/>
      <c r="I594" s="97"/>
      <c r="J594" s="97"/>
    </row>
    <row r="595" spans="2:10">
      <c r="B595" s="84"/>
      <c r="C595" s="84"/>
      <c r="D595" s="84"/>
      <c r="E595" s="84"/>
      <c r="F595" s="84"/>
      <c r="G595" s="84"/>
      <c r="H595" s="84"/>
      <c r="I595" s="97"/>
      <c r="J595" s="97"/>
    </row>
    <row r="596" spans="2:10">
      <c r="B596" s="84"/>
      <c r="C596" s="84"/>
      <c r="D596" s="84"/>
      <c r="E596" s="84"/>
      <c r="F596" s="84"/>
      <c r="G596" s="84"/>
      <c r="H596" s="84"/>
      <c r="I596" s="97"/>
      <c r="J596" s="97"/>
    </row>
    <row r="597" spans="2:10">
      <c r="B597" s="84"/>
      <c r="C597" s="84"/>
      <c r="D597" s="84"/>
      <c r="E597" s="84"/>
      <c r="F597" s="84"/>
      <c r="G597" s="84"/>
      <c r="H597" s="84"/>
      <c r="I597" s="97"/>
      <c r="J597" s="97"/>
    </row>
    <row r="598" spans="2:10">
      <c r="B598" s="84"/>
      <c r="C598" s="84"/>
      <c r="D598" s="84"/>
      <c r="E598" s="84"/>
      <c r="F598" s="84"/>
      <c r="G598" s="84"/>
      <c r="H598" s="84"/>
      <c r="I598" s="97"/>
      <c r="J598" s="97"/>
    </row>
    <row r="599" spans="2:10">
      <c r="B599" s="84"/>
      <c r="C599" s="84"/>
      <c r="D599" s="84"/>
      <c r="E599" s="84"/>
      <c r="F599" s="84"/>
      <c r="G599" s="84"/>
      <c r="H599" s="84"/>
      <c r="I599" s="97"/>
      <c r="J599" s="97"/>
    </row>
    <row r="600" spans="2:10">
      <c r="B600" s="84"/>
      <c r="C600" s="84"/>
      <c r="D600" s="84"/>
      <c r="E600" s="84"/>
      <c r="F600" s="84"/>
      <c r="G600" s="84"/>
      <c r="H600" s="84"/>
      <c r="I600" s="97"/>
      <c r="J600" s="97"/>
    </row>
    <row r="601" spans="2:10">
      <c r="B601" s="84"/>
      <c r="C601" s="84"/>
      <c r="D601" s="84"/>
      <c r="E601" s="84"/>
      <c r="F601" s="84"/>
      <c r="G601" s="84"/>
      <c r="H601" s="84"/>
      <c r="I601" s="97"/>
      <c r="J601" s="97"/>
    </row>
    <row r="602" spans="2:10">
      <c r="B602" s="84"/>
      <c r="C602" s="84"/>
      <c r="D602" s="84"/>
      <c r="E602" s="84"/>
      <c r="F602" s="84"/>
      <c r="G602" s="84"/>
      <c r="H602" s="84"/>
      <c r="I602" s="97"/>
      <c r="J602" s="97"/>
    </row>
    <row r="603" spans="2:10">
      <c r="B603" s="84"/>
      <c r="C603" s="84"/>
      <c r="D603" s="84"/>
      <c r="E603" s="84"/>
      <c r="F603" s="84"/>
      <c r="G603" s="84"/>
      <c r="H603" s="84"/>
      <c r="I603" s="97"/>
      <c r="J603" s="97"/>
    </row>
    <row r="604" spans="2:10">
      <c r="B604" s="84"/>
      <c r="C604" s="84"/>
      <c r="D604" s="84"/>
      <c r="E604" s="84"/>
      <c r="F604" s="84"/>
      <c r="G604" s="84"/>
      <c r="H604" s="84"/>
      <c r="I604" s="97"/>
      <c r="J604" s="97"/>
    </row>
    <row r="605" spans="2:10">
      <c r="B605" s="84"/>
      <c r="C605" s="84"/>
      <c r="D605" s="84"/>
      <c r="E605" s="84"/>
      <c r="F605" s="84"/>
      <c r="G605" s="84"/>
      <c r="H605" s="84"/>
      <c r="I605" s="97"/>
      <c r="J605" s="97"/>
    </row>
    <row r="606" spans="2:10">
      <c r="B606" s="84"/>
      <c r="C606" s="84"/>
      <c r="D606" s="84"/>
      <c r="E606" s="84"/>
      <c r="F606" s="84"/>
      <c r="G606" s="84"/>
      <c r="H606" s="84"/>
      <c r="I606" s="97"/>
      <c r="J606" s="97"/>
    </row>
    <row r="607" spans="2:10">
      <c r="B607" s="84"/>
      <c r="C607" s="84"/>
      <c r="D607" s="84"/>
      <c r="E607" s="84"/>
      <c r="F607" s="84"/>
      <c r="G607" s="84"/>
      <c r="H607" s="84"/>
      <c r="I607" s="97"/>
      <c r="J607" s="97"/>
    </row>
    <row r="608" spans="2:10">
      <c r="B608" s="84"/>
      <c r="C608" s="84"/>
      <c r="D608" s="84"/>
      <c r="E608" s="84"/>
      <c r="F608" s="84"/>
      <c r="G608" s="84"/>
      <c r="H608" s="84"/>
      <c r="I608" s="97"/>
      <c r="J608" s="97"/>
    </row>
    <row r="609" spans="2:10">
      <c r="B609" s="84"/>
      <c r="C609" s="84"/>
      <c r="D609" s="84"/>
      <c r="E609" s="84"/>
      <c r="F609" s="84"/>
      <c r="G609" s="84"/>
      <c r="H609" s="84"/>
      <c r="I609" s="97"/>
      <c r="J609" s="97"/>
    </row>
    <row r="610" spans="2:10">
      <c r="B610" s="84"/>
      <c r="C610" s="84"/>
      <c r="D610" s="84"/>
      <c r="E610" s="84"/>
      <c r="F610" s="84"/>
      <c r="G610" s="84"/>
      <c r="H610" s="84"/>
      <c r="I610" s="97"/>
      <c r="J610" s="97"/>
    </row>
    <row r="611" spans="2:10">
      <c r="B611" s="84"/>
      <c r="C611" s="84"/>
      <c r="D611" s="84"/>
      <c r="E611" s="84"/>
      <c r="F611" s="84"/>
      <c r="G611" s="84"/>
      <c r="H611" s="84"/>
      <c r="I611" s="97"/>
      <c r="J611" s="97"/>
    </row>
    <row r="612" spans="2:10">
      <c r="B612" s="84"/>
      <c r="C612" s="84"/>
      <c r="D612" s="84"/>
      <c r="E612" s="84"/>
      <c r="F612" s="84"/>
      <c r="G612" s="84"/>
      <c r="H612" s="84"/>
      <c r="I612" s="97"/>
      <c r="J612" s="97"/>
    </row>
    <row r="613" spans="2:10">
      <c r="B613" s="84"/>
      <c r="C613" s="84"/>
      <c r="D613" s="84"/>
      <c r="E613" s="84"/>
      <c r="F613" s="84"/>
      <c r="G613" s="84"/>
      <c r="H613" s="84"/>
      <c r="I613" s="97"/>
      <c r="J613" s="97"/>
    </row>
    <row r="614" spans="2:10">
      <c r="B614" s="84"/>
      <c r="C614" s="84"/>
      <c r="D614" s="84"/>
      <c r="E614" s="84"/>
      <c r="F614" s="84"/>
      <c r="G614" s="84"/>
      <c r="H614" s="84"/>
      <c r="I614" s="97"/>
      <c r="J614" s="97"/>
    </row>
    <row r="615" spans="2:10">
      <c r="B615" s="84"/>
      <c r="C615" s="84"/>
      <c r="D615" s="84"/>
      <c r="E615" s="84"/>
      <c r="F615" s="84"/>
      <c r="G615" s="84"/>
      <c r="H615" s="84"/>
      <c r="I615" s="97"/>
      <c r="J615" s="97"/>
    </row>
    <row r="616" spans="2:10">
      <c r="B616" s="84"/>
      <c r="C616" s="84"/>
      <c r="D616" s="84"/>
      <c r="E616" s="84"/>
      <c r="F616" s="84"/>
      <c r="G616" s="84"/>
      <c r="H616" s="84"/>
      <c r="I616" s="97"/>
      <c r="J616" s="97"/>
    </row>
    <row r="617" spans="2:10">
      <c r="B617" s="84"/>
      <c r="C617" s="84"/>
      <c r="D617" s="84"/>
      <c r="E617" s="84"/>
      <c r="F617" s="84"/>
      <c r="G617" s="84"/>
      <c r="H617" s="84"/>
      <c r="I617" s="97"/>
      <c r="J617" s="97"/>
    </row>
    <row r="618" spans="2:10">
      <c r="B618" s="84"/>
      <c r="C618" s="84"/>
      <c r="D618" s="84"/>
      <c r="E618" s="84"/>
      <c r="F618" s="84"/>
      <c r="G618" s="84"/>
      <c r="H618" s="84"/>
      <c r="I618" s="97"/>
      <c r="J618" s="97"/>
    </row>
    <row r="619" spans="2:10">
      <c r="B619" s="84"/>
      <c r="C619" s="84"/>
      <c r="D619" s="84"/>
      <c r="E619" s="84"/>
      <c r="F619" s="84"/>
      <c r="G619" s="84"/>
      <c r="H619" s="84"/>
      <c r="I619" s="97"/>
      <c r="J619" s="97"/>
    </row>
    <row r="620" spans="2:10">
      <c r="B620" s="84"/>
      <c r="C620" s="84"/>
      <c r="D620" s="84"/>
      <c r="E620" s="84"/>
      <c r="F620" s="84"/>
      <c r="G620" s="84"/>
      <c r="H620" s="84"/>
      <c r="I620" s="97"/>
      <c r="J620" s="97"/>
    </row>
    <row r="621" spans="2:10">
      <c r="B621" s="84"/>
      <c r="C621" s="84"/>
      <c r="D621" s="84"/>
      <c r="E621" s="84"/>
      <c r="F621" s="84"/>
      <c r="G621" s="84"/>
      <c r="H621" s="84"/>
      <c r="I621" s="97"/>
      <c r="J621" s="97"/>
    </row>
    <row r="622" spans="2:10">
      <c r="B622" s="84"/>
      <c r="C622" s="84"/>
      <c r="D622" s="84"/>
      <c r="E622" s="84"/>
      <c r="F622" s="84"/>
      <c r="G622" s="84"/>
      <c r="H622" s="84"/>
      <c r="I622" s="97"/>
      <c r="J622" s="97"/>
    </row>
    <row r="623" spans="2:10">
      <c r="B623" s="84"/>
      <c r="C623" s="84"/>
      <c r="D623" s="84"/>
      <c r="E623" s="84"/>
      <c r="F623" s="84"/>
      <c r="G623" s="84"/>
      <c r="H623" s="84"/>
      <c r="I623" s="97"/>
      <c r="J623" s="97"/>
    </row>
    <row r="624" spans="2:10">
      <c r="B624" s="84"/>
      <c r="C624" s="84"/>
      <c r="D624" s="84"/>
      <c r="E624" s="84"/>
      <c r="F624" s="84"/>
      <c r="G624" s="84"/>
      <c r="H624" s="84"/>
      <c r="I624" s="97"/>
      <c r="J624" s="97"/>
    </row>
    <row r="625" spans="2:10">
      <c r="B625" s="84"/>
      <c r="C625" s="84"/>
      <c r="D625" s="84"/>
      <c r="E625" s="84"/>
      <c r="F625" s="84"/>
      <c r="G625" s="84"/>
      <c r="H625" s="84"/>
      <c r="I625" s="97"/>
      <c r="J625" s="97"/>
    </row>
    <row r="626" spans="2:10">
      <c r="B626" s="84"/>
      <c r="C626" s="84"/>
      <c r="D626" s="84"/>
      <c r="E626" s="84"/>
      <c r="F626" s="84"/>
      <c r="G626" s="84"/>
      <c r="H626" s="84"/>
      <c r="I626" s="97"/>
      <c r="J626" s="97"/>
    </row>
    <row r="627" spans="2:10">
      <c r="B627" s="84"/>
      <c r="C627" s="84"/>
      <c r="D627" s="84"/>
      <c r="E627" s="84"/>
      <c r="F627" s="84"/>
      <c r="G627" s="84"/>
      <c r="H627" s="84"/>
      <c r="I627" s="97"/>
      <c r="J627" s="97"/>
    </row>
    <row r="628" spans="2:10">
      <c r="B628" s="84"/>
      <c r="C628" s="84"/>
      <c r="D628" s="84"/>
      <c r="E628" s="84"/>
      <c r="F628" s="84"/>
      <c r="G628" s="84"/>
      <c r="H628" s="84"/>
      <c r="I628" s="97"/>
      <c r="J628" s="97"/>
    </row>
    <row r="629" spans="2:10">
      <c r="B629" s="84"/>
      <c r="C629" s="84"/>
      <c r="D629" s="84"/>
      <c r="E629" s="84"/>
      <c r="F629" s="84"/>
      <c r="G629" s="84"/>
      <c r="H629" s="84"/>
      <c r="I629" s="97"/>
      <c r="J629" s="97"/>
    </row>
    <row r="630" spans="2:10">
      <c r="B630" s="84"/>
      <c r="C630" s="84"/>
      <c r="D630" s="84"/>
      <c r="E630" s="84"/>
      <c r="F630" s="84"/>
      <c r="G630" s="84"/>
      <c r="H630" s="84"/>
      <c r="I630" s="97"/>
      <c r="J630" s="97"/>
    </row>
    <row r="631" spans="2:10">
      <c r="B631" s="84"/>
      <c r="C631" s="84"/>
      <c r="D631" s="84"/>
      <c r="E631" s="84"/>
      <c r="F631" s="84"/>
      <c r="G631" s="84"/>
      <c r="H631" s="84"/>
      <c r="I631" s="97"/>
      <c r="J631" s="97"/>
    </row>
    <row r="632" spans="2:10">
      <c r="B632" s="84"/>
      <c r="C632" s="84"/>
      <c r="D632" s="84"/>
      <c r="E632" s="84"/>
      <c r="F632" s="84"/>
      <c r="G632" s="84"/>
      <c r="H632" s="84"/>
      <c r="I632" s="97"/>
      <c r="J632" s="97"/>
    </row>
    <row r="633" spans="2:10">
      <c r="B633" s="84"/>
      <c r="C633" s="84"/>
      <c r="D633" s="84"/>
      <c r="E633" s="84"/>
      <c r="F633" s="84"/>
      <c r="G633" s="84"/>
      <c r="H633" s="84"/>
      <c r="I633" s="97"/>
      <c r="J633" s="97"/>
    </row>
    <row r="634" spans="2:10">
      <c r="B634" s="84"/>
      <c r="C634" s="84"/>
      <c r="D634" s="84"/>
      <c r="E634" s="84"/>
      <c r="F634" s="84"/>
      <c r="G634" s="84"/>
      <c r="H634" s="84"/>
      <c r="I634" s="97"/>
      <c r="J634" s="97"/>
    </row>
    <row r="635" spans="2:10">
      <c r="B635" s="84"/>
      <c r="C635" s="84"/>
      <c r="D635" s="84"/>
      <c r="E635" s="84"/>
      <c r="F635" s="84"/>
      <c r="G635" s="84"/>
      <c r="H635" s="84"/>
      <c r="I635" s="97"/>
      <c r="J635" s="97"/>
    </row>
    <row r="636" spans="2:10">
      <c r="B636" s="84"/>
      <c r="C636" s="84"/>
      <c r="D636" s="84"/>
      <c r="E636" s="84"/>
      <c r="F636" s="84"/>
      <c r="G636" s="84"/>
      <c r="H636" s="84"/>
      <c r="I636" s="97"/>
      <c r="J636" s="97"/>
    </row>
    <row r="637" spans="2:10">
      <c r="B637" s="84"/>
      <c r="C637" s="84"/>
      <c r="D637" s="84"/>
      <c r="E637" s="84"/>
      <c r="F637" s="84"/>
      <c r="G637" s="84"/>
      <c r="H637" s="84"/>
      <c r="I637" s="97"/>
      <c r="J637" s="97"/>
    </row>
    <row r="638" spans="2:10">
      <c r="B638" s="84"/>
      <c r="C638" s="84"/>
      <c r="D638" s="84"/>
      <c r="E638" s="84"/>
      <c r="F638" s="84"/>
      <c r="G638" s="84"/>
      <c r="H638" s="84"/>
      <c r="I638" s="97"/>
      <c r="J638" s="97"/>
    </row>
    <row r="639" spans="2:10">
      <c r="B639" s="84"/>
      <c r="C639" s="84"/>
      <c r="D639" s="84"/>
      <c r="E639" s="84"/>
      <c r="F639" s="84"/>
      <c r="G639" s="84"/>
      <c r="H639" s="84"/>
      <c r="I639" s="97"/>
      <c r="J639" s="97"/>
    </row>
    <row r="640" spans="2:10">
      <c r="B640" s="84"/>
      <c r="C640" s="84"/>
      <c r="D640" s="84"/>
      <c r="E640" s="84"/>
      <c r="F640" s="84"/>
      <c r="G640" s="84"/>
      <c r="H640" s="84"/>
      <c r="I640" s="97"/>
      <c r="J640" s="97"/>
    </row>
    <row r="641" spans="2:10">
      <c r="B641" s="84"/>
      <c r="C641" s="84"/>
      <c r="D641" s="84"/>
      <c r="E641" s="84"/>
      <c r="F641" s="84"/>
      <c r="G641" s="84"/>
      <c r="H641" s="84"/>
      <c r="I641" s="97"/>
      <c r="J641" s="97"/>
    </row>
    <row r="642" spans="2:10">
      <c r="B642" s="84"/>
      <c r="C642" s="84"/>
      <c r="D642" s="84"/>
      <c r="E642" s="84"/>
      <c r="F642" s="84"/>
      <c r="G642" s="84"/>
      <c r="H642" s="84"/>
      <c r="I642" s="97"/>
      <c r="J642" s="97"/>
    </row>
    <row r="643" spans="2:10">
      <c r="B643" s="84"/>
      <c r="C643" s="84"/>
      <c r="D643" s="84"/>
      <c r="E643" s="84"/>
      <c r="F643" s="84"/>
      <c r="G643" s="84"/>
      <c r="H643" s="84"/>
      <c r="I643" s="97"/>
      <c r="J643" s="97"/>
    </row>
    <row r="644" spans="2:10">
      <c r="B644" s="84"/>
      <c r="C644" s="84"/>
      <c r="D644" s="84"/>
      <c r="E644" s="84"/>
      <c r="F644" s="84"/>
      <c r="G644" s="84"/>
      <c r="H644" s="84"/>
      <c r="I644" s="97"/>
      <c r="J644" s="97"/>
    </row>
    <row r="645" spans="2:10">
      <c r="B645" s="84"/>
      <c r="C645" s="84"/>
      <c r="D645" s="84"/>
      <c r="E645" s="84"/>
      <c r="F645" s="84"/>
      <c r="G645" s="84"/>
      <c r="H645" s="84"/>
      <c r="I645" s="97"/>
      <c r="J645" s="97"/>
    </row>
    <row r="646" spans="2:10">
      <c r="B646" s="84"/>
      <c r="C646" s="84"/>
      <c r="D646" s="84"/>
      <c r="E646" s="84"/>
      <c r="F646" s="84"/>
      <c r="G646" s="84"/>
      <c r="H646" s="84"/>
      <c r="I646" s="97"/>
      <c r="J646" s="97"/>
    </row>
    <row r="647" spans="2:10">
      <c r="B647" s="84"/>
      <c r="C647" s="84"/>
      <c r="D647" s="84"/>
      <c r="E647" s="84"/>
      <c r="F647" s="84"/>
      <c r="G647" s="84"/>
      <c r="H647" s="84"/>
      <c r="I647" s="97"/>
      <c r="J647" s="97"/>
    </row>
    <row r="648" spans="2:10">
      <c r="B648" s="84"/>
      <c r="C648" s="84"/>
      <c r="D648" s="84"/>
      <c r="E648" s="84"/>
      <c r="F648" s="84"/>
      <c r="G648" s="84"/>
      <c r="H648" s="84"/>
      <c r="I648" s="97"/>
      <c r="J648" s="97"/>
    </row>
    <row r="649" spans="2:10">
      <c r="B649" s="84"/>
      <c r="C649" s="84"/>
      <c r="D649" s="84"/>
      <c r="E649" s="84"/>
      <c r="F649" s="84"/>
      <c r="G649" s="84"/>
      <c r="H649" s="84"/>
      <c r="I649" s="97"/>
      <c r="J649" s="97"/>
    </row>
    <row r="650" spans="2:10">
      <c r="B650" s="84"/>
      <c r="C650" s="84"/>
      <c r="D650" s="84"/>
      <c r="E650" s="84"/>
      <c r="F650" s="84"/>
      <c r="G650" s="84"/>
      <c r="H650" s="84"/>
      <c r="I650" s="97"/>
      <c r="J650" s="97"/>
    </row>
    <row r="651" spans="2:10">
      <c r="B651" s="84"/>
      <c r="C651" s="84"/>
      <c r="D651" s="84"/>
      <c r="E651" s="84"/>
      <c r="F651" s="84"/>
      <c r="G651" s="84"/>
      <c r="H651" s="84"/>
      <c r="I651" s="97"/>
      <c r="J651" s="97"/>
    </row>
    <row r="652" spans="2:10">
      <c r="B652" s="84"/>
      <c r="C652" s="84"/>
      <c r="D652" s="84"/>
      <c r="E652" s="84"/>
      <c r="F652" s="84"/>
      <c r="G652" s="84"/>
      <c r="H652" s="84"/>
      <c r="I652" s="97"/>
      <c r="J652" s="97"/>
    </row>
    <row r="653" spans="2:10">
      <c r="B653" s="84"/>
      <c r="C653" s="84"/>
      <c r="D653" s="84"/>
      <c r="E653" s="84"/>
      <c r="F653" s="84"/>
      <c r="G653" s="84"/>
      <c r="H653" s="84"/>
      <c r="I653" s="97"/>
      <c r="J653" s="97"/>
    </row>
    <row r="654" spans="2:10">
      <c r="B654" s="84"/>
      <c r="C654" s="84"/>
      <c r="D654" s="84"/>
      <c r="E654" s="84"/>
      <c r="F654" s="84"/>
      <c r="G654" s="84"/>
      <c r="H654" s="84"/>
      <c r="I654" s="97"/>
      <c r="J654" s="97"/>
    </row>
    <row r="655" spans="2:10">
      <c r="B655" s="84"/>
      <c r="C655" s="84"/>
      <c r="D655" s="84"/>
      <c r="E655" s="84"/>
      <c r="F655" s="84"/>
      <c r="G655" s="84"/>
      <c r="H655" s="84"/>
      <c r="I655" s="97"/>
      <c r="J655" s="97"/>
    </row>
    <row r="656" spans="2:10">
      <c r="B656" s="84"/>
      <c r="C656" s="84"/>
      <c r="D656" s="84"/>
      <c r="E656" s="84"/>
      <c r="F656" s="84"/>
      <c r="G656" s="84"/>
      <c r="H656" s="84"/>
      <c r="I656" s="97"/>
      <c r="J656" s="97"/>
    </row>
    <row r="657" spans="2:10">
      <c r="B657" s="84"/>
      <c r="C657" s="84"/>
      <c r="D657" s="84"/>
      <c r="E657" s="84"/>
      <c r="F657" s="84"/>
      <c r="G657" s="84"/>
      <c r="H657" s="84"/>
      <c r="I657" s="97"/>
      <c r="J657" s="97"/>
    </row>
    <row r="658" spans="2:10">
      <c r="B658" s="84"/>
      <c r="C658" s="84"/>
      <c r="D658" s="84"/>
      <c r="E658" s="84"/>
      <c r="F658" s="84"/>
      <c r="G658" s="84"/>
      <c r="H658" s="84"/>
      <c r="I658" s="97"/>
      <c r="J658" s="97"/>
    </row>
    <row r="659" spans="2:10">
      <c r="B659" s="84"/>
      <c r="C659" s="84"/>
      <c r="D659" s="84"/>
      <c r="E659" s="84"/>
      <c r="F659" s="84"/>
      <c r="G659" s="84"/>
      <c r="H659" s="84"/>
      <c r="I659" s="97"/>
      <c r="J659" s="97"/>
    </row>
    <row r="660" spans="2:10">
      <c r="B660" s="84"/>
      <c r="C660" s="84"/>
      <c r="D660" s="84"/>
      <c r="E660" s="84"/>
      <c r="F660" s="84"/>
      <c r="G660" s="84"/>
      <c r="H660" s="84"/>
      <c r="I660" s="97"/>
      <c r="J660" s="97"/>
    </row>
    <row r="661" spans="2:10">
      <c r="B661" s="84"/>
      <c r="C661" s="84"/>
      <c r="D661" s="84"/>
      <c r="E661" s="84"/>
      <c r="F661" s="84"/>
      <c r="G661" s="84"/>
      <c r="H661" s="84"/>
      <c r="I661" s="97"/>
      <c r="J661" s="97"/>
    </row>
    <row r="662" spans="2:10">
      <c r="B662" s="84"/>
      <c r="C662" s="84"/>
      <c r="D662" s="84"/>
      <c r="E662" s="84"/>
      <c r="F662" s="84"/>
      <c r="G662" s="84"/>
      <c r="H662" s="84"/>
      <c r="I662" s="97"/>
      <c r="J662" s="97"/>
    </row>
    <row r="663" spans="2:10">
      <c r="B663" s="84"/>
      <c r="C663" s="84"/>
      <c r="D663" s="84"/>
      <c r="E663" s="84"/>
      <c r="F663" s="84"/>
      <c r="G663" s="84"/>
      <c r="H663" s="84"/>
      <c r="I663" s="97"/>
      <c r="J663" s="97"/>
    </row>
    <row r="664" spans="2:10">
      <c r="B664" s="84"/>
      <c r="C664" s="84"/>
      <c r="D664" s="84"/>
      <c r="E664" s="84"/>
      <c r="F664" s="84"/>
      <c r="G664" s="84"/>
      <c r="H664" s="84"/>
      <c r="I664" s="97"/>
      <c r="J664" s="97"/>
    </row>
    <row r="665" spans="2:10">
      <c r="B665" s="84"/>
      <c r="C665" s="84"/>
      <c r="D665" s="84"/>
      <c r="E665" s="84"/>
      <c r="F665" s="84"/>
      <c r="G665" s="84"/>
      <c r="H665" s="84"/>
      <c r="I665" s="97"/>
      <c r="J665" s="97"/>
    </row>
    <row r="666" spans="2:10">
      <c r="B666" s="84"/>
      <c r="C666" s="84"/>
      <c r="D666" s="84"/>
      <c r="E666" s="84"/>
      <c r="F666" s="84"/>
      <c r="G666" s="84"/>
      <c r="H666" s="84"/>
      <c r="I666" s="97"/>
      <c r="J666" s="97"/>
    </row>
    <row r="667" spans="2:10">
      <c r="B667" s="84"/>
      <c r="C667" s="84"/>
      <c r="D667" s="84"/>
      <c r="E667" s="84"/>
      <c r="F667" s="84"/>
      <c r="G667" s="84"/>
      <c r="H667" s="84"/>
      <c r="I667" s="97"/>
      <c r="J667" s="97"/>
    </row>
    <row r="668" spans="2:10">
      <c r="B668" s="84"/>
      <c r="C668" s="84"/>
      <c r="D668" s="84"/>
      <c r="E668" s="84"/>
      <c r="F668" s="84"/>
      <c r="G668" s="84"/>
      <c r="H668" s="84"/>
      <c r="I668" s="97"/>
      <c r="J668" s="97"/>
    </row>
    <row r="669" spans="2:10">
      <c r="B669" s="84"/>
      <c r="C669" s="84"/>
      <c r="D669" s="84"/>
      <c r="E669" s="84"/>
      <c r="F669" s="84"/>
      <c r="G669" s="84"/>
      <c r="H669" s="84"/>
      <c r="I669" s="97"/>
      <c r="J669" s="97"/>
    </row>
    <row r="670" spans="2:10">
      <c r="B670" s="84"/>
      <c r="C670" s="84"/>
      <c r="D670" s="84"/>
      <c r="E670" s="84"/>
      <c r="F670" s="84"/>
      <c r="G670" s="84"/>
      <c r="H670" s="84"/>
      <c r="I670" s="97"/>
      <c r="J670" s="97"/>
    </row>
    <row r="671" spans="2:10">
      <c r="B671" s="84"/>
      <c r="C671" s="84"/>
      <c r="D671" s="84"/>
      <c r="E671" s="84"/>
      <c r="F671" s="84"/>
      <c r="G671" s="84"/>
      <c r="H671" s="84"/>
      <c r="I671" s="97"/>
      <c r="J671" s="97"/>
    </row>
    <row r="672" spans="2:10">
      <c r="B672" s="84"/>
      <c r="C672" s="84"/>
      <c r="D672" s="84"/>
      <c r="E672" s="84"/>
      <c r="F672" s="84"/>
      <c r="G672" s="84"/>
      <c r="H672" s="84"/>
      <c r="I672" s="97"/>
      <c r="J672" s="97"/>
    </row>
    <row r="673" spans="2:10">
      <c r="B673" s="84"/>
      <c r="C673" s="84"/>
      <c r="D673" s="84"/>
      <c r="E673" s="84"/>
      <c r="F673" s="84"/>
      <c r="G673" s="84"/>
      <c r="H673" s="84"/>
      <c r="I673" s="97"/>
      <c r="J673" s="97"/>
    </row>
    <row r="674" spans="2:10">
      <c r="B674" s="84"/>
      <c r="C674" s="84"/>
      <c r="D674" s="84"/>
      <c r="E674" s="84"/>
      <c r="F674" s="84"/>
      <c r="G674" s="84"/>
      <c r="H674" s="84"/>
      <c r="I674" s="97"/>
      <c r="J674" s="97"/>
    </row>
    <row r="675" spans="2:10">
      <c r="B675" s="84"/>
      <c r="C675" s="84"/>
      <c r="D675" s="84"/>
      <c r="E675" s="84"/>
      <c r="F675" s="84"/>
      <c r="G675" s="84"/>
      <c r="H675" s="84"/>
      <c r="I675" s="97"/>
      <c r="J675" s="97"/>
    </row>
    <row r="676" spans="2:10">
      <c r="B676" s="84"/>
      <c r="C676" s="84"/>
      <c r="D676" s="84"/>
      <c r="E676" s="84"/>
      <c r="F676" s="84"/>
      <c r="G676" s="84"/>
      <c r="H676" s="84"/>
      <c r="I676" s="97"/>
      <c r="J676" s="97"/>
    </row>
    <row r="677" spans="2:10">
      <c r="B677" s="84"/>
      <c r="C677" s="84"/>
      <c r="D677" s="84"/>
      <c r="E677" s="84"/>
      <c r="F677" s="84"/>
      <c r="G677" s="84"/>
      <c r="H677" s="84"/>
      <c r="I677" s="97"/>
      <c r="J677" s="97"/>
    </row>
    <row r="678" spans="2:10">
      <c r="B678" s="84"/>
      <c r="C678" s="84"/>
      <c r="D678" s="84"/>
      <c r="E678" s="84"/>
      <c r="F678" s="84"/>
      <c r="G678" s="84"/>
      <c r="H678" s="84"/>
      <c r="I678" s="97"/>
      <c r="J678" s="97"/>
    </row>
    <row r="679" spans="2:10">
      <c r="B679" s="84"/>
      <c r="C679" s="84"/>
      <c r="D679" s="84"/>
      <c r="E679" s="84"/>
      <c r="F679" s="84"/>
      <c r="G679" s="84"/>
      <c r="H679" s="84"/>
      <c r="I679" s="97"/>
      <c r="J679" s="97"/>
    </row>
    <row r="680" spans="2:10">
      <c r="B680" s="84"/>
      <c r="C680" s="84"/>
      <c r="D680" s="84"/>
      <c r="E680" s="84"/>
      <c r="F680" s="84"/>
      <c r="G680" s="84"/>
      <c r="H680" s="84"/>
      <c r="I680" s="97"/>
      <c r="J680" s="97"/>
    </row>
    <row r="681" spans="2:10">
      <c r="B681" s="84"/>
      <c r="C681" s="84"/>
      <c r="D681" s="84"/>
      <c r="E681" s="84"/>
      <c r="F681" s="84"/>
      <c r="G681" s="84"/>
      <c r="H681" s="84"/>
      <c r="I681" s="97"/>
      <c r="J681" s="97"/>
    </row>
    <row r="682" spans="2:10">
      <c r="B682" s="84"/>
      <c r="C682" s="84"/>
      <c r="D682" s="84"/>
      <c r="E682" s="84"/>
      <c r="F682" s="84"/>
      <c r="G682" s="84"/>
      <c r="H682" s="84"/>
      <c r="I682" s="97"/>
      <c r="J682" s="97"/>
    </row>
    <row r="683" spans="2:10">
      <c r="B683" s="84"/>
      <c r="C683" s="84"/>
      <c r="D683" s="84"/>
      <c r="E683" s="84"/>
      <c r="F683" s="84"/>
      <c r="G683" s="84"/>
      <c r="H683" s="84"/>
      <c r="I683" s="97"/>
      <c r="J683" s="97"/>
    </row>
    <row r="684" spans="2:10">
      <c r="B684" s="84"/>
      <c r="C684" s="84"/>
      <c r="D684" s="84"/>
      <c r="E684" s="84"/>
      <c r="F684" s="84"/>
      <c r="G684" s="84"/>
      <c r="H684" s="84"/>
      <c r="I684" s="97"/>
      <c r="J684" s="97"/>
    </row>
    <row r="685" spans="2:10">
      <c r="B685" s="84"/>
      <c r="C685" s="84"/>
      <c r="D685" s="84"/>
      <c r="E685" s="84"/>
      <c r="F685" s="84"/>
      <c r="G685" s="84"/>
      <c r="H685" s="84"/>
      <c r="I685" s="97"/>
      <c r="J685" s="97"/>
    </row>
    <row r="686" spans="2:10">
      <c r="B686" s="84"/>
      <c r="C686" s="84"/>
      <c r="D686" s="84"/>
      <c r="E686" s="84"/>
      <c r="F686" s="84"/>
      <c r="G686" s="84"/>
      <c r="H686" s="84"/>
      <c r="I686" s="97"/>
      <c r="J686" s="97"/>
    </row>
    <row r="687" spans="2:10">
      <c r="B687" s="84"/>
      <c r="C687" s="84"/>
      <c r="D687" s="84"/>
      <c r="E687" s="84"/>
      <c r="F687" s="84"/>
      <c r="G687" s="84"/>
      <c r="H687" s="84"/>
      <c r="I687" s="97"/>
      <c r="J687" s="97"/>
    </row>
    <row r="688" spans="2:10">
      <c r="B688" s="84"/>
      <c r="C688" s="84"/>
      <c r="D688" s="84"/>
      <c r="E688" s="84"/>
      <c r="F688" s="84"/>
      <c r="G688" s="84"/>
      <c r="H688" s="84"/>
      <c r="I688" s="97"/>
      <c r="J688" s="97"/>
    </row>
    <row r="689" spans="2:10">
      <c r="B689" s="84"/>
      <c r="C689" s="84"/>
      <c r="D689" s="84"/>
      <c r="E689" s="84"/>
      <c r="F689" s="84"/>
      <c r="G689" s="84"/>
      <c r="H689" s="84"/>
      <c r="I689" s="97"/>
      <c r="J689" s="97"/>
    </row>
    <row r="690" spans="2:10">
      <c r="B690" s="84"/>
      <c r="C690" s="84"/>
      <c r="D690" s="84"/>
      <c r="E690" s="84"/>
      <c r="F690" s="84"/>
      <c r="G690" s="84"/>
      <c r="H690" s="84"/>
      <c r="I690" s="97"/>
      <c r="J690" s="97"/>
    </row>
    <row r="691" spans="2:10">
      <c r="B691" s="84"/>
      <c r="C691" s="84"/>
      <c r="D691" s="84"/>
      <c r="E691" s="84"/>
      <c r="F691" s="84"/>
      <c r="G691" s="84"/>
      <c r="H691" s="84"/>
      <c r="I691" s="97"/>
      <c r="J691" s="97"/>
    </row>
    <row r="692" spans="2:10">
      <c r="B692" s="84"/>
      <c r="C692" s="84"/>
      <c r="D692" s="84"/>
      <c r="E692" s="84"/>
      <c r="F692" s="84"/>
      <c r="G692" s="84"/>
      <c r="H692" s="84"/>
      <c r="I692" s="97"/>
      <c r="J692" s="97"/>
    </row>
    <row r="693" spans="2:10">
      <c r="B693" s="84"/>
      <c r="C693" s="84"/>
      <c r="D693" s="84"/>
      <c r="E693" s="84"/>
      <c r="F693" s="84"/>
      <c r="G693" s="84"/>
      <c r="H693" s="84"/>
      <c r="I693" s="97"/>
      <c r="J693" s="97"/>
    </row>
    <row r="694" spans="2:10">
      <c r="B694" s="84"/>
      <c r="C694" s="84"/>
      <c r="D694" s="84"/>
      <c r="E694" s="84"/>
      <c r="F694" s="84"/>
      <c r="G694" s="84"/>
      <c r="H694" s="84"/>
      <c r="I694" s="97"/>
      <c r="J694" s="97"/>
    </row>
    <row r="695" spans="2:10">
      <c r="B695" s="84"/>
      <c r="C695" s="84"/>
      <c r="D695" s="84"/>
      <c r="E695" s="84"/>
      <c r="F695" s="84"/>
      <c r="G695" s="84"/>
      <c r="H695" s="84"/>
      <c r="I695" s="97"/>
      <c r="J695" s="97"/>
    </row>
    <row r="696" spans="2:10">
      <c r="B696" s="84"/>
      <c r="C696" s="84"/>
      <c r="D696" s="84"/>
      <c r="E696" s="84"/>
      <c r="F696" s="84"/>
      <c r="G696" s="84"/>
      <c r="H696" s="84"/>
      <c r="I696" s="97"/>
      <c r="J696" s="97"/>
    </row>
    <row r="697" spans="2:10">
      <c r="B697" s="84"/>
      <c r="C697" s="84"/>
      <c r="D697" s="84"/>
      <c r="E697" s="84"/>
      <c r="F697" s="84"/>
      <c r="G697" s="84"/>
      <c r="H697" s="84"/>
      <c r="I697" s="97"/>
      <c r="J697" s="97"/>
    </row>
    <row r="698" spans="2:10">
      <c r="B698" s="84"/>
      <c r="C698" s="84"/>
      <c r="D698" s="84"/>
      <c r="E698" s="84"/>
      <c r="F698" s="84"/>
      <c r="G698" s="84"/>
      <c r="H698" s="84"/>
      <c r="I698" s="97"/>
      <c r="J698" s="97"/>
    </row>
    <row r="699" spans="2:10">
      <c r="B699" s="84"/>
      <c r="C699" s="84"/>
      <c r="D699" s="84"/>
      <c r="E699" s="84"/>
      <c r="F699" s="84"/>
      <c r="G699" s="84"/>
      <c r="H699" s="84"/>
      <c r="I699" s="97"/>
      <c r="J699" s="97"/>
    </row>
    <row r="700" spans="2:10">
      <c r="B700" s="84"/>
      <c r="C700" s="84"/>
      <c r="D700" s="84"/>
      <c r="E700" s="84"/>
      <c r="F700" s="84"/>
      <c r="G700" s="84"/>
      <c r="H700" s="84"/>
      <c r="I700" s="97"/>
      <c r="J700" s="97"/>
    </row>
    <row r="701" spans="2:10">
      <c r="B701" s="84"/>
      <c r="C701" s="84"/>
      <c r="D701" s="84"/>
      <c r="E701" s="84"/>
      <c r="F701" s="84"/>
      <c r="G701" s="84"/>
      <c r="H701" s="84"/>
      <c r="I701" s="97"/>
      <c r="J701" s="97"/>
    </row>
    <row r="702" spans="2:10">
      <c r="B702" s="84"/>
      <c r="C702" s="84"/>
      <c r="D702" s="84"/>
      <c r="E702" s="84"/>
      <c r="F702" s="84"/>
      <c r="G702" s="84"/>
      <c r="H702" s="84"/>
      <c r="I702" s="97"/>
      <c r="J702" s="97"/>
    </row>
    <row r="703" spans="2:10">
      <c r="B703" s="84"/>
      <c r="C703" s="84"/>
      <c r="D703" s="84"/>
      <c r="E703" s="84"/>
      <c r="F703" s="84"/>
      <c r="G703" s="84"/>
      <c r="H703" s="84"/>
      <c r="I703" s="97"/>
      <c r="J703" s="97"/>
    </row>
    <row r="704" spans="2:10">
      <c r="B704" s="84"/>
      <c r="C704" s="84"/>
      <c r="D704" s="84"/>
      <c r="E704" s="84"/>
      <c r="F704" s="84"/>
      <c r="G704" s="84"/>
      <c r="H704" s="84"/>
      <c r="I704" s="97"/>
      <c r="J704" s="97"/>
    </row>
    <row r="705" spans="2:10">
      <c r="B705" s="84"/>
      <c r="C705" s="84"/>
      <c r="D705" s="84"/>
      <c r="E705" s="84"/>
      <c r="F705" s="84"/>
      <c r="G705" s="84"/>
      <c r="H705" s="84"/>
      <c r="I705" s="97"/>
      <c r="J705" s="97"/>
    </row>
    <row r="706" spans="2:10">
      <c r="B706" s="84"/>
      <c r="C706" s="84"/>
      <c r="D706" s="84"/>
      <c r="E706" s="84"/>
      <c r="F706" s="84"/>
      <c r="G706" s="84"/>
      <c r="H706" s="84"/>
      <c r="I706" s="97"/>
      <c r="J706" s="97"/>
    </row>
    <row r="707" spans="2:10">
      <c r="B707" s="84"/>
      <c r="C707" s="84"/>
      <c r="D707" s="84"/>
      <c r="E707" s="84"/>
      <c r="F707" s="84"/>
      <c r="G707" s="84"/>
      <c r="H707" s="84"/>
      <c r="I707" s="97"/>
      <c r="J707" s="97"/>
    </row>
    <row r="708" spans="2:10">
      <c r="B708" s="84"/>
      <c r="C708" s="84"/>
      <c r="D708" s="84"/>
      <c r="E708" s="84"/>
      <c r="F708" s="84"/>
      <c r="G708" s="84"/>
      <c r="H708" s="84"/>
      <c r="I708" s="97"/>
      <c r="J708" s="97"/>
    </row>
    <row r="709" spans="2:10">
      <c r="B709" s="84"/>
      <c r="C709" s="84"/>
      <c r="D709" s="84"/>
      <c r="E709" s="84"/>
      <c r="F709" s="84"/>
      <c r="G709" s="84"/>
      <c r="H709" s="84"/>
      <c r="I709" s="97"/>
      <c r="J709" s="97"/>
    </row>
    <row r="710" spans="2:10">
      <c r="B710" s="84"/>
      <c r="C710" s="84"/>
      <c r="D710" s="84"/>
      <c r="E710" s="84"/>
      <c r="F710" s="84"/>
      <c r="G710" s="84"/>
      <c r="H710" s="84"/>
      <c r="I710" s="97"/>
      <c r="J710" s="97"/>
    </row>
    <row r="711" spans="2:10">
      <c r="B711" s="84"/>
      <c r="C711" s="84"/>
      <c r="D711" s="84"/>
      <c r="E711" s="84"/>
      <c r="F711" s="84"/>
      <c r="G711" s="84"/>
      <c r="H711" s="84"/>
      <c r="I711" s="97"/>
      <c r="J711" s="97"/>
    </row>
    <row r="712" spans="2:10">
      <c r="B712" s="84"/>
      <c r="C712" s="84"/>
      <c r="D712" s="84"/>
      <c r="E712" s="84"/>
      <c r="F712" s="84"/>
      <c r="G712" s="84"/>
      <c r="H712" s="84"/>
      <c r="I712" s="97"/>
      <c r="J712" s="97"/>
    </row>
    <row r="713" spans="2:10">
      <c r="B713" s="84"/>
      <c r="C713" s="84"/>
      <c r="D713" s="84"/>
      <c r="E713" s="84"/>
      <c r="F713" s="84"/>
      <c r="G713" s="84"/>
      <c r="H713" s="84"/>
      <c r="I713" s="97"/>
      <c r="J713" s="97"/>
    </row>
    <row r="714" spans="2:10">
      <c r="B714" s="84"/>
      <c r="C714" s="84"/>
      <c r="D714" s="84"/>
      <c r="E714" s="84"/>
      <c r="F714" s="84"/>
      <c r="G714" s="84"/>
      <c r="H714" s="84"/>
      <c r="I714" s="97"/>
      <c r="J714" s="97"/>
    </row>
    <row r="715" spans="2:10">
      <c r="B715" s="84"/>
      <c r="C715" s="84"/>
      <c r="D715" s="84"/>
      <c r="E715" s="84"/>
      <c r="F715" s="84"/>
      <c r="G715" s="84"/>
      <c r="H715" s="84"/>
      <c r="I715" s="97"/>
      <c r="J715" s="97"/>
    </row>
    <row r="716" spans="2:10">
      <c r="B716" s="84"/>
      <c r="C716" s="84"/>
      <c r="D716" s="84"/>
      <c r="E716" s="84"/>
      <c r="F716" s="84"/>
      <c r="G716" s="84"/>
      <c r="H716" s="84"/>
      <c r="I716" s="97"/>
      <c r="J716" s="97"/>
    </row>
    <row r="717" spans="2:10">
      <c r="B717" s="84"/>
      <c r="C717" s="84"/>
      <c r="D717" s="84"/>
      <c r="E717" s="84"/>
      <c r="F717" s="84"/>
      <c r="G717" s="84"/>
      <c r="H717" s="84"/>
      <c r="I717" s="97"/>
      <c r="J717" s="97"/>
    </row>
    <row r="718" spans="2:10">
      <c r="B718" s="84"/>
      <c r="C718" s="84"/>
      <c r="D718" s="84"/>
      <c r="E718" s="84"/>
      <c r="F718" s="84"/>
      <c r="G718" s="84"/>
      <c r="H718" s="84"/>
      <c r="I718" s="97"/>
      <c r="J718" s="97"/>
    </row>
    <row r="719" spans="2:10">
      <c r="B719" s="84"/>
      <c r="C719" s="84"/>
      <c r="D719" s="84"/>
      <c r="E719" s="84"/>
      <c r="F719" s="84"/>
      <c r="G719" s="84"/>
      <c r="H719" s="84"/>
      <c r="I719" s="97"/>
      <c r="J719" s="97"/>
    </row>
    <row r="720" spans="2:10">
      <c r="B720" s="84"/>
      <c r="C720" s="84"/>
      <c r="D720" s="84"/>
      <c r="E720" s="84"/>
      <c r="F720" s="84"/>
      <c r="G720" s="84"/>
      <c r="H720" s="84"/>
      <c r="I720" s="97"/>
      <c r="J720" s="97"/>
    </row>
    <row r="721" spans="2:10">
      <c r="B721" s="84"/>
      <c r="C721" s="84"/>
      <c r="D721" s="84"/>
      <c r="E721" s="84"/>
      <c r="F721" s="84"/>
      <c r="G721" s="84"/>
      <c r="H721" s="84"/>
      <c r="I721" s="97"/>
      <c r="J721" s="97"/>
    </row>
    <row r="722" spans="2:10">
      <c r="B722" s="84"/>
      <c r="C722" s="84"/>
      <c r="D722" s="84"/>
      <c r="E722" s="84"/>
      <c r="F722" s="84"/>
      <c r="G722" s="84"/>
      <c r="H722" s="84"/>
      <c r="I722" s="97"/>
      <c r="J722" s="97"/>
    </row>
    <row r="723" spans="2:10">
      <c r="B723" s="84"/>
      <c r="C723" s="84"/>
      <c r="D723" s="84"/>
      <c r="E723" s="84"/>
      <c r="F723" s="84"/>
      <c r="G723" s="84"/>
      <c r="H723" s="84"/>
      <c r="I723" s="97"/>
      <c r="J723" s="97"/>
    </row>
    <row r="724" spans="2:10">
      <c r="B724" s="84"/>
      <c r="C724" s="84"/>
      <c r="D724" s="84"/>
      <c r="E724" s="84"/>
      <c r="F724" s="84"/>
      <c r="G724" s="84"/>
      <c r="H724" s="84"/>
      <c r="I724" s="97"/>
      <c r="J724" s="97"/>
    </row>
    <row r="725" spans="2:10">
      <c r="B725" s="84"/>
      <c r="C725" s="84"/>
      <c r="D725" s="84"/>
      <c r="E725" s="84"/>
      <c r="F725" s="84"/>
      <c r="G725" s="84"/>
      <c r="H725" s="84"/>
      <c r="I725" s="97"/>
      <c r="J725" s="97"/>
    </row>
    <row r="726" spans="2:10">
      <c r="B726" s="84"/>
      <c r="C726" s="84"/>
      <c r="D726" s="84"/>
      <c r="E726" s="84"/>
      <c r="F726" s="84"/>
      <c r="G726" s="84"/>
      <c r="H726" s="84"/>
      <c r="I726" s="97"/>
      <c r="J726" s="97"/>
    </row>
    <row r="727" spans="2:10">
      <c r="B727" s="84"/>
      <c r="C727" s="84"/>
      <c r="D727" s="84"/>
      <c r="E727" s="84"/>
      <c r="F727" s="84"/>
      <c r="G727" s="84"/>
      <c r="H727" s="84"/>
      <c r="I727" s="97"/>
      <c r="J727" s="97"/>
    </row>
    <row r="728" spans="2:10">
      <c r="B728" s="84"/>
      <c r="C728" s="84"/>
      <c r="D728" s="84"/>
      <c r="E728" s="84"/>
      <c r="F728" s="84"/>
      <c r="G728" s="84"/>
      <c r="H728" s="84"/>
      <c r="I728" s="97"/>
      <c r="J728" s="97"/>
    </row>
    <row r="729" spans="2:10">
      <c r="B729" s="84"/>
      <c r="C729" s="84"/>
      <c r="D729" s="84"/>
      <c r="E729" s="84"/>
      <c r="F729" s="84"/>
      <c r="G729" s="84"/>
      <c r="H729" s="84"/>
      <c r="I729" s="97"/>
      <c r="J729" s="97"/>
    </row>
    <row r="730" spans="2:10">
      <c r="B730" s="84"/>
      <c r="C730" s="84"/>
      <c r="D730" s="84"/>
      <c r="E730" s="84"/>
      <c r="F730" s="84"/>
      <c r="G730" s="84"/>
      <c r="H730" s="84"/>
      <c r="I730" s="97"/>
      <c r="J730" s="97"/>
    </row>
    <row r="731" spans="2:10">
      <c r="B731" s="84"/>
      <c r="C731" s="84"/>
      <c r="D731" s="84"/>
      <c r="E731" s="84"/>
      <c r="F731" s="84"/>
      <c r="G731" s="84"/>
      <c r="H731" s="84"/>
      <c r="I731" s="97"/>
      <c r="J731" s="97"/>
    </row>
    <row r="732" spans="2:10">
      <c r="B732" s="84"/>
      <c r="C732" s="84"/>
      <c r="D732" s="84"/>
      <c r="E732" s="84"/>
      <c r="F732" s="84"/>
      <c r="G732" s="84"/>
      <c r="H732" s="84"/>
      <c r="I732" s="97"/>
      <c r="J732" s="97"/>
    </row>
    <row r="733" spans="2:10">
      <c r="B733" s="84"/>
      <c r="C733" s="84"/>
      <c r="D733" s="84"/>
      <c r="E733" s="84"/>
      <c r="F733" s="84"/>
      <c r="G733" s="84"/>
      <c r="H733" s="84"/>
      <c r="I733" s="97"/>
      <c r="J733" s="97"/>
    </row>
    <row r="734" spans="2:10">
      <c r="B734" s="84"/>
      <c r="C734" s="84"/>
      <c r="D734" s="84"/>
      <c r="E734" s="84"/>
      <c r="F734" s="84"/>
      <c r="G734" s="84"/>
      <c r="H734" s="84"/>
      <c r="I734" s="97"/>
      <c r="J734" s="97"/>
    </row>
    <row r="735" spans="2:10">
      <c r="B735" s="84"/>
      <c r="C735" s="84"/>
      <c r="D735" s="84"/>
      <c r="E735" s="84"/>
      <c r="F735" s="84"/>
      <c r="G735" s="84"/>
      <c r="H735" s="84"/>
      <c r="I735" s="97"/>
      <c r="J735" s="97"/>
    </row>
    <row r="736" spans="2:10">
      <c r="B736" s="84"/>
      <c r="C736" s="84"/>
      <c r="D736" s="84"/>
      <c r="E736" s="84"/>
      <c r="F736" s="84"/>
      <c r="G736" s="84"/>
      <c r="H736" s="84"/>
      <c r="I736" s="97"/>
      <c r="J736" s="97"/>
    </row>
    <row r="737" spans="2:10">
      <c r="B737" s="84"/>
      <c r="C737" s="84"/>
      <c r="D737" s="84"/>
      <c r="E737" s="84"/>
      <c r="F737" s="84"/>
      <c r="G737" s="84"/>
      <c r="H737" s="84"/>
      <c r="I737" s="97"/>
      <c r="J737" s="97"/>
    </row>
    <row r="738" spans="2:10">
      <c r="B738" s="84"/>
      <c r="C738" s="84"/>
      <c r="D738" s="84"/>
      <c r="E738" s="84"/>
      <c r="F738" s="84"/>
      <c r="G738" s="84"/>
      <c r="H738" s="84"/>
      <c r="I738" s="97"/>
      <c r="J738" s="97"/>
    </row>
    <row r="739" spans="2:10">
      <c r="B739" s="84"/>
      <c r="C739" s="84"/>
      <c r="D739" s="84"/>
      <c r="E739" s="84"/>
      <c r="F739" s="84"/>
      <c r="G739" s="84"/>
      <c r="H739" s="84"/>
      <c r="I739" s="97"/>
      <c r="J739" s="97"/>
    </row>
    <row r="740" spans="2:10">
      <c r="B740" s="84"/>
      <c r="C740" s="84"/>
      <c r="D740" s="84"/>
      <c r="E740" s="84"/>
      <c r="F740" s="84"/>
      <c r="G740" s="84"/>
      <c r="H740" s="84"/>
      <c r="I740" s="97"/>
      <c r="J740" s="97"/>
    </row>
    <row r="741" spans="2:10">
      <c r="B741" s="84"/>
      <c r="C741" s="84"/>
      <c r="D741" s="84"/>
      <c r="E741" s="84"/>
      <c r="F741" s="84"/>
      <c r="G741" s="84"/>
      <c r="H741" s="84"/>
      <c r="I741" s="97"/>
      <c r="J741" s="97"/>
    </row>
    <row r="742" spans="2:10">
      <c r="B742" s="84"/>
      <c r="C742" s="84"/>
      <c r="D742" s="84"/>
      <c r="E742" s="84"/>
      <c r="F742" s="84"/>
      <c r="G742" s="84"/>
      <c r="H742" s="84"/>
      <c r="I742" s="97"/>
      <c r="J742" s="97"/>
    </row>
    <row r="743" spans="2:10">
      <c r="B743" s="84"/>
      <c r="C743" s="84"/>
      <c r="D743" s="84"/>
      <c r="E743" s="84"/>
      <c r="F743" s="84"/>
      <c r="G743" s="84"/>
      <c r="H743" s="84"/>
      <c r="I743" s="97"/>
      <c r="J743" s="97"/>
    </row>
    <row r="744" spans="2:10">
      <c r="B744" s="84"/>
      <c r="C744" s="84"/>
      <c r="D744" s="84"/>
      <c r="E744" s="84"/>
      <c r="F744" s="84"/>
      <c r="G744" s="84"/>
      <c r="H744" s="84"/>
      <c r="I744" s="97"/>
      <c r="J744" s="97"/>
    </row>
    <row r="745" spans="2:10">
      <c r="B745" s="84"/>
      <c r="C745" s="84"/>
      <c r="D745" s="84"/>
      <c r="E745" s="84"/>
      <c r="F745" s="84"/>
      <c r="G745" s="84"/>
      <c r="H745" s="84"/>
      <c r="I745" s="97"/>
      <c r="J745" s="97"/>
    </row>
    <row r="746" spans="2:10">
      <c r="B746" s="84"/>
      <c r="C746" s="84"/>
      <c r="D746" s="84"/>
      <c r="E746" s="84"/>
      <c r="F746" s="84"/>
      <c r="G746" s="84"/>
      <c r="H746" s="84"/>
      <c r="I746" s="97"/>
      <c r="J746" s="97"/>
    </row>
    <row r="747" spans="2:10">
      <c r="B747" s="84"/>
      <c r="C747" s="84"/>
      <c r="D747" s="84"/>
      <c r="E747" s="84"/>
      <c r="F747" s="84"/>
      <c r="G747" s="84"/>
      <c r="H747" s="84"/>
      <c r="I747" s="97"/>
      <c r="J747" s="97"/>
    </row>
    <row r="748" spans="2:10">
      <c r="B748" s="84"/>
      <c r="C748" s="84"/>
      <c r="D748" s="84"/>
      <c r="E748" s="84"/>
      <c r="F748" s="84"/>
      <c r="G748" s="84"/>
      <c r="H748" s="84"/>
      <c r="I748" s="97"/>
      <c r="J748" s="97"/>
    </row>
    <row r="749" spans="2:10">
      <c r="B749" s="84"/>
      <c r="C749" s="84"/>
      <c r="D749" s="84"/>
      <c r="E749" s="84"/>
      <c r="F749" s="84"/>
      <c r="G749" s="84"/>
      <c r="H749" s="84"/>
      <c r="I749" s="97"/>
      <c r="J749" s="97"/>
    </row>
    <row r="750" spans="2:10">
      <c r="B750" s="84"/>
      <c r="C750" s="84"/>
      <c r="D750" s="84"/>
      <c r="E750" s="84"/>
      <c r="F750" s="84"/>
      <c r="G750" s="84"/>
      <c r="H750" s="84"/>
      <c r="I750" s="97"/>
      <c r="J750" s="97"/>
    </row>
    <row r="751" spans="2:10">
      <c r="B751" s="84"/>
      <c r="C751" s="84"/>
      <c r="D751" s="84"/>
      <c r="E751" s="84"/>
      <c r="F751" s="84"/>
      <c r="G751" s="84"/>
      <c r="H751" s="84"/>
      <c r="I751" s="97"/>
      <c r="J751" s="97"/>
    </row>
    <row r="752" spans="2:10">
      <c r="B752" s="84"/>
      <c r="C752" s="84"/>
      <c r="D752" s="84"/>
      <c r="E752" s="84"/>
      <c r="F752" s="84"/>
      <c r="G752" s="84"/>
      <c r="H752" s="84"/>
      <c r="I752" s="97"/>
      <c r="J752" s="97"/>
    </row>
    <row r="753" spans="2:10">
      <c r="B753" s="84"/>
      <c r="C753" s="84"/>
      <c r="D753" s="84"/>
      <c r="E753" s="84"/>
      <c r="F753" s="84"/>
      <c r="G753" s="84"/>
      <c r="H753" s="84"/>
      <c r="I753" s="97"/>
      <c r="J753" s="97"/>
    </row>
    <row r="754" spans="2:10">
      <c r="B754" s="84"/>
      <c r="C754" s="84"/>
      <c r="D754" s="84"/>
      <c r="E754" s="84"/>
      <c r="F754" s="84"/>
      <c r="G754" s="84"/>
      <c r="H754" s="84"/>
      <c r="I754" s="97"/>
      <c r="J754" s="97"/>
    </row>
    <row r="755" spans="2:10">
      <c r="B755" s="84"/>
      <c r="C755" s="84"/>
      <c r="D755" s="84"/>
      <c r="E755" s="84"/>
      <c r="F755" s="84"/>
      <c r="G755" s="84"/>
      <c r="H755" s="84"/>
      <c r="I755" s="97"/>
      <c r="J755" s="97"/>
    </row>
    <row r="756" spans="2:10">
      <c r="B756" s="84"/>
      <c r="C756" s="84"/>
      <c r="D756" s="84"/>
      <c r="E756" s="84"/>
      <c r="F756" s="84"/>
      <c r="G756" s="84"/>
      <c r="H756" s="84"/>
      <c r="I756" s="97"/>
      <c r="J756" s="97"/>
    </row>
    <row r="757" spans="2:10">
      <c r="B757" s="84"/>
      <c r="C757" s="84"/>
      <c r="D757" s="84"/>
      <c r="E757" s="84"/>
      <c r="F757" s="84"/>
      <c r="G757" s="84"/>
      <c r="H757" s="84"/>
      <c r="I757" s="97"/>
      <c r="J757" s="97"/>
    </row>
    <row r="758" spans="2:10">
      <c r="B758" s="84"/>
      <c r="C758" s="84"/>
      <c r="D758" s="84"/>
      <c r="E758" s="84"/>
      <c r="F758" s="84"/>
      <c r="G758" s="84"/>
      <c r="H758" s="84"/>
      <c r="I758" s="97"/>
      <c r="J758" s="97"/>
    </row>
    <row r="759" spans="2:10">
      <c r="B759" s="84"/>
      <c r="C759" s="84"/>
      <c r="D759" s="84"/>
      <c r="E759" s="84"/>
      <c r="F759" s="84"/>
      <c r="G759" s="84"/>
      <c r="H759" s="84"/>
      <c r="I759" s="97"/>
      <c r="J759" s="97"/>
    </row>
    <row r="760" spans="2:10">
      <c r="B760" s="84"/>
      <c r="C760" s="84"/>
      <c r="D760" s="84"/>
      <c r="E760" s="84"/>
      <c r="F760" s="84"/>
      <c r="G760" s="84"/>
      <c r="H760" s="84"/>
      <c r="I760" s="97"/>
      <c r="J760" s="97"/>
    </row>
    <row r="761" spans="2:10">
      <c r="B761" s="84"/>
      <c r="C761" s="84"/>
      <c r="D761" s="84"/>
      <c r="E761" s="84"/>
      <c r="F761" s="84"/>
      <c r="G761" s="84"/>
      <c r="H761" s="84"/>
      <c r="I761" s="97"/>
      <c r="J761" s="97"/>
    </row>
    <row r="762" spans="2:10">
      <c r="B762" s="84"/>
      <c r="C762" s="84"/>
      <c r="D762" s="84"/>
      <c r="E762" s="84"/>
      <c r="F762" s="84"/>
      <c r="G762" s="84"/>
      <c r="H762" s="84"/>
      <c r="I762" s="97"/>
      <c r="J762" s="97"/>
    </row>
    <row r="763" spans="2:10">
      <c r="B763" s="84"/>
      <c r="C763" s="84"/>
      <c r="D763" s="84"/>
      <c r="E763" s="84"/>
      <c r="F763" s="84"/>
      <c r="G763" s="84"/>
      <c r="H763" s="84"/>
      <c r="I763" s="97"/>
      <c r="J763" s="97"/>
    </row>
    <row r="764" spans="2:10">
      <c r="B764" s="84"/>
      <c r="C764" s="84"/>
      <c r="D764" s="84"/>
      <c r="E764" s="84"/>
      <c r="F764" s="84"/>
      <c r="G764" s="84"/>
      <c r="H764" s="84"/>
      <c r="I764" s="97"/>
      <c r="J764" s="97"/>
    </row>
    <row r="765" spans="2:10">
      <c r="B765" s="84"/>
      <c r="C765" s="84"/>
      <c r="D765" s="84"/>
      <c r="E765" s="84"/>
      <c r="F765" s="84"/>
      <c r="G765" s="84"/>
      <c r="H765" s="84"/>
      <c r="I765" s="97"/>
      <c r="J765" s="97"/>
    </row>
    <row r="766" spans="2:10">
      <c r="B766" s="84"/>
      <c r="C766" s="84"/>
      <c r="D766" s="84"/>
      <c r="E766" s="84"/>
      <c r="F766" s="84"/>
      <c r="G766" s="84"/>
      <c r="H766" s="84"/>
      <c r="I766" s="97"/>
      <c r="J766" s="97"/>
    </row>
    <row r="767" spans="2:10">
      <c r="B767" s="84"/>
      <c r="C767" s="84"/>
      <c r="D767" s="84"/>
      <c r="E767" s="84"/>
      <c r="F767" s="84"/>
      <c r="G767" s="84"/>
      <c r="H767" s="84"/>
      <c r="I767" s="97"/>
      <c r="J767" s="97"/>
    </row>
    <row r="768" spans="2:10">
      <c r="B768" s="84"/>
      <c r="C768" s="84"/>
      <c r="D768" s="84"/>
      <c r="E768" s="84"/>
      <c r="F768" s="84"/>
      <c r="G768" s="84"/>
      <c r="H768" s="84"/>
      <c r="I768" s="97"/>
      <c r="J768" s="97"/>
    </row>
    <row r="769" spans="2:10">
      <c r="B769" s="84"/>
      <c r="C769" s="84"/>
      <c r="D769" s="84"/>
      <c r="E769" s="84"/>
      <c r="F769" s="84"/>
      <c r="G769" s="84"/>
      <c r="H769" s="84"/>
      <c r="I769" s="97"/>
      <c r="J769" s="97"/>
    </row>
    <row r="770" spans="2:10">
      <c r="B770" s="84"/>
      <c r="C770" s="84"/>
      <c r="D770" s="84"/>
      <c r="E770" s="84"/>
      <c r="F770" s="84"/>
      <c r="G770" s="84"/>
      <c r="H770" s="84"/>
      <c r="I770" s="97"/>
      <c r="J770" s="97"/>
    </row>
    <row r="771" spans="2:10">
      <c r="B771" s="84"/>
      <c r="C771" s="84"/>
      <c r="D771" s="84"/>
      <c r="E771" s="84"/>
      <c r="F771" s="84"/>
      <c r="G771" s="84"/>
      <c r="H771" s="84"/>
      <c r="I771" s="97"/>
      <c r="J771" s="97"/>
    </row>
    <row r="772" spans="2:10">
      <c r="B772" s="84"/>
      <c r="C772" s="84"/>
      <c r="D772" s="84"/>
      <c r="E772" s="84"/>
      <c r="F772" s="84"/>
      <c r="G772" s="84"/>
      <c r="H772" s="84"/>
      <c r="I772" s="97"/>
      <c r="J772" s="97"/>
    </row>
    <row r="773" spans="2:10">
      <c r="B773" s="84"/>
      <c r="C773" s="84"/>
      <c r="D773" s="84"/>
      <c r="E773" s="84"/>
      <c r="F773" s="84"/>
      <c r="G773" s="84"/>
      <c r="H773" s="84"/>
      <c r="I773" s="97"/>
      <c r="J773" s="97"/>
    </row>
    <row r="774" spans="2:10">
      <c r="B774" s="84"/>
      <c r="C774" s="84"/>
      <c r="D774" s="84"/>
      <c r="E774" s="84"/>
      <c r="F774" s="84"/>
      <c r="G774" s="84"/>
      <c r="H774" s="84"/>
      <c r="I774" s="97"/>
      <c r="J774" s="97"/>
    </row>
    <row r="775" spans="2:10">
      <c r="B775" s="84"/>
      <c r="C775" s="84"/>
      <c r="D775" s="84"/>
      <c r="E775" s="84"/>
      <c r="F775" s="84"/>
      <c r="G775" s="84"/>
      <c r="H775" s="84"/>
      <c r="I775" s="97"/>
      <c r="J775" s="97"/>
    </row>
    <row r="776" spans="2:10">
      <c r="B776" s="84"/>
      <c r="C776" s="84"/>
      <c r="D776" s="84"/>
      <c r="E776" s="84"/>
      <c r="F776" s="84"/>
      <c r="G776" s="84"/>
      <c r="H776" s="84"/>
      <c r="I776" s="97"/>
      <c r="J776" s="97"/>
    </row>
    <row r="777" spans="2:10">
      <c r="B777" s="84"/>
      <c r="C777" s="84"/>
      <c r="D777" s="84"/>
      <c r="E777" s="84"/>
      <c r="F777" s="84"/>
      <c r="G777" s="84"/>
      <c r="H777" s="84"/>
      <c r="I777" s="97"/>
      <c r="J777" s="97"/>
    </row>
    <row r="778" spans="2:10">
      <c r="B778" s="84"/>
      <c r="C778" s="84"/>
      <c r="D778" s="84"/>
      <c r="E778" s="84"/>
      <c r="F778" s="84"/>
      <c r="G778" s="84"/>
      <c r="H778" s="84"/>
      <c r="I778" s="97"/>
      <c r="J778" s="97"/>
    </row>
    <row r="779" spans="2:10">
      <c r="B779" s="84"/>
      <c r="C779" s="84"/>
      <c r="D779" s="84"/>
      <c r="E779" s="84"/>
      <c r="F779" s="84"/>
      <c r="G779" s="84"/>
      <c r="H779" s="84"/>
      <c r="I779" s="97"/>
      <c r="J779" s="97"/>
    </row>
    <row r="780" spans="2:10">
      <c r="B780" s="84"/>
      <c r="C780" s="84"/>
      <c r="D780" s="84"/>
      <c r="E780" s="84"/>
      <c r="F780" s="84"/>
      <c r="G780" s="84"/>
      <c r="H780" s="84"/>
      <c r="I780" s="97"/>
      <c r="J780" s="97"/>
    </row>
    <row r="781" spans="2:10">
      <c r="B781" s="84"/>
      <c r="C781" s="84"/>
      <c r="D781" s="84"/>
      <c r="E781" s="84"/>
      <c r="F781" s="84"/>
      <c r="G781" s="84"/>
      <c r="H781" s="84"/>
      <c r="I781" s="97"/>
      <c r="J781" s="97"/>
    </row>
    <row r="782" spans="2:10">
      <c r="B782" s="84"/>
      <c r="C782" s="84"/>
      <c r="D782" s="84"/>
      <c r="E782" s="84"/>
      <c r="F782" s="84"/>
      <c r="G782" s="84"/>
      <c r="H782" s="84"/>
      <c r="I782" s="97"/>
      <c r="J782" s="97"/>
    </row>
    <row r="783" spans="2:10">
      <c r="B783" s="84"/>
      <c r="C783" s="84"/>
      <c r="D783" s="84"/>
      <c r="E783" s="84"/>
      <c r="F783" s="84"/>
      <c r="G783" s="84"/>
      <c r="H783" s="84"/>
      <c r="I783" s="97"/>
      <c r="J783" s="97"/>
    </row>
    <row r="784" spans="2:10">
      <c r="B784" s="84"/>
      <c r="C784" s="84"/>
      <c r="D784" s="84"/>
      <c r="E784" s="84"/>
      <c r="F784" s="84"/>
      <c r="G784" s="84"/>
      <c r="H784" s="84"/>
      <c r="I784" s="97"/>
      <c r="J784" s="97"/>
    </row>
    <row r="785" spans="2:10">
      <c r="B785" s="84"/>
      <c r="C785" s="84"/>
      <c r="D785" s="84"/>
      <c r="E785" s="84"/>
      <c r="F785" s="84"/>
      <c r="G785" s="84"/>
      <c r="H785" s="84"/>
      <c r="I785" s="97"/>
      <c r="J785" s="97"/>
    </row>
    <row r="786" spans="2:10">
      <c r="B786" s="84"/>
      <c r="C786" s="84"/>
      <c r="D786" s="84"/>
      <c r="E786" s="84"/>
      <c r="F786" s="84"/>
      <c r="G786" s="84"/>
      <c r="H786" s="84"/>
      <c r="I786" s="97"/>
      <c r="J786" s="97"/>
    </row>
    <row r="787" spans="2:10">
      <c r="B787" s="84"/>
      <c r="C787" s="84"/>
      <c r="D787" s="84"/>
      <c r="E787" s="84"/>
      <c r="F787" s="84"/>
      <c r="G787" s="84"/>
      <c r="H787" s="84"/>
      <c r="I787" s="97"/>
      <c r="J787" s="97"/>
    </row>
    <row r="788" spans="2:10">
      <c r="B788" s="84"/>
      <c r="C788" s="84"/>
      <c r="D788" s="84"/>
      <c r="E788" s="84"/>
      <c r="F788" s="84"/>
      <c r="G788" s="84"/>
      <c r="H788" s="84"/>
      <c r="I788" s="97"/>
      <c r="J788" s="97"/>
    </row>
    <row r="789" spans="2:10">
      <c r="B789" s="84"/>
      <c r="C789" s="84"/>
      <c r="D789" s="84"/>
      <c r="E789" s="84"/>
      <c r="F789" s="84"/>
      <c r="G789" s="84"/>
      <c r="H789" s="84"/>
      <c r="I789" s="97"/>
      <c r="J789" s="97"/>
    </row>
    <row r="790" spans="2:10">
      <c r="B790" s="84"/>
      <c r="C790" s="84"/>
      <c r="D790" s="84"/>
      <c r="E790" s="84"/>
      <c r="F790" s="84"/>
      <c r="G790" s="84"/>
      <c r="H790" s="84"/>
      <c r="I790" s="97"/>
      <c r="J790" s="97"/>
    </row>
    <row r="791" spans="2:10">
      <c r="B791" s="84"/>
      <c r="C791" s="84"/>
      <c r="D791" s="84"/>
      <c r="E791" s="84"/>
      <c r="F791" s="84"/>
      <c r="G791" s="84"/>
      <c r="H791" s="84"/>
      <c r="I791" s="97"/>
      <c r="J791" s="97"/>
    </row>
    <row r="792" spans="2:10">
      <c r="B792" s="84"/>
      <c r="C792" s="84"/>
      <c r="D792" s="84"/>
      <c r="E792" s="84"/>
      <c r="F792" s="84"/>
      <c r="G792" s="84"/>
      <c r="H792" s="84"/>
      <c r="I792" s="97"/>
      <c r="J792" s="97"/>
    </row>
    <row r="793" spans="2:10">
      <c r="B793" s="84"/>
      <c r="C793" s="84"/>
      <c r="D793" s="84"/>
      <c r="E793" s="84"/>
      <c r="F793" s="84"/>
      <c r="G793" s="84"/>
      <c r="H793" s="84"/>
      <c r="I793" s="97"/>
      <c r="J793" s="97"/>
    </row>
    <row r="794" spans="2:10">
      <c r="B794" s="84"/>
      <c r="C794" s="84"/>
      <c r="D794" s="84"/>
      <c r="E794" s="84"/>
      <c r="F794" s="84"/>
      <c r="G794" s="84"/>
      <c r="H794" s="84"/>
      <c r="I794" s="97"/>
      <c r="J794" s="97"/>
    </row>
    <row r="795" spans="2:10">
      <c r="B795" s="84"/>
      <c r="C795" s="84"/>
      <c r="D795" s="84"/>
      <c r="E795" s="84"/>
      <c r="F795" s="84"/>
      <c r="G795" s="84"/>
      <c r="H795" s="84"/>
      <c r="I795" s="97"/>
      <c r="J795" s="97"/>
    </row>
    <row r="796" spans="2:10">
      <c r="B796" s="84"/>
      <c r="C796" s="84"/>
      <c r="D796" s="84"/>
      <c r="E796" s="84"/>
      <c r="F796" s="84"/>
      <c r="G796" s="84"/>
      <c r="H796" s="84"/>
      <c r="I796" s="97"/>
      <c r="J796" s="97"/>
    </row>
    <row r="797" spans="2:10">
      <c r="B797" s="84"/>
      <c r="C797" s="84"/>
      <c r="D797" s="84"/>
      <c r="E797" s="84"/>
      <c r="F797" s="84"/>
      <c r="G797" s="84"/>
      <c r="H797" s="84"/>
      <c r="I797" s="97"/>
      <c r="J797" s="97"/>
    </row>
    <row r="798" spans="2:10">
      <c r="B798" s="84"/>
      <c r="C798" s="84"/>
      <c r="D798" s="84"/>
      <c r="E798" s="84"/>
      <c r="F798" s="84"/>
      <c r="G798" s="84"/>
      <c r="H798" s="84"/>
      <c r="I798" s="97"/>
      <c r="J798" s="97"/>
    </row>
    <row r="799" spans="2:10">
      <c r="B799" s="84"/>
      <c r="C799" s="84"/>
      <c r="D799" s="84"/>
      <c r="E799" s="84"/>
      <c r="F799" s="84"/>
      <c r="G799" s="84"/>
      <c r="H799" s="84"/>
      <c r="I799" s="97"/>
      <c r="J799" s="97"/>
    </row>
    <row r="800" spans="2:10">
      <c r="B800" s="84"/>
      <c r="C800" s="84"/>
      <c r="D800" s="84"/>
      <c r="E800" s="84"/>
      <c r="F800" s="84"/>
      <c r="G800" s="84"/>
      <c r="H800" s="84"/>
      <c r="I800" s="97"/>
      <c r="J800" s="97"/>
    </row>
    <row r="801" spans="2:10">
      <c r="B801" s="84"/>
      <c r="C801" s="84"/>
      <c r="D801" s="84"/>
      <c r="E801" s="84"/>
      <c r="F801" s="84"/>
      <c r="G801" s="84"/>
      <c r="H801" s="84"/>
      <c r="I801" s="97"/>
      <c r="J801" s="97"/>
    </row>
    <row r="802" spans="2:10">
      <c r="B802" s="84"/>
      <c r="C802" s="84"/>
      <c r="D802" s="84"/>
      <c r="E802" s="84"/>
      <c r="F802" s="84"/>
      <c r="G802" s="84"/>
      <c r="H802" s="84"/>
      <c r="I802" s="97"/>
      <c r="J802" s="97"/>
    </row>
    <row r="803" spans="2:10">
      <c r="B803" s="84"/>
      <c r="C803" s="84"/>
      <c r="D803" s="84"/>
      <c r="E803" s="84"/>
      <c r="F803" s="84"/>
      <c r="G803" s="84"/>
      <c r="H803" s="84"/>
      <c r="I803" s="97"/>
      <c r="J803" s="97"/>
    </row>
    <row r="804" spans="2:10">
      <c r="B804" s="84"/>
      <c r="C804" s="84"/>
      <c r="D804" s="84"/>
      <c r="E804" s="84"/>
      <c r="F804" s="84"/>
      <c r="G804" s="84"/>
      <c r="H804" s="84"/>
      <c r="I804" s="97"/>
      <c r="J804" s="97"/>
    </row>
    <row r="805" spans="2:10">
      <c r="B805" s="84"/>
      <c r="C805" s="84"/>
      <c r="D805" s="84"/>
      <c r="E805" s="84"/>
      <c r="F805" s="84"/>
      <c r="G805" s="84"/>
      <c r="H805" s="84"/>
      <c r="I805" s="97"/>
      <c r="J805" s="97"/>
    </row>
    <row r="806" spans="2:10">
      <c r="B806" s="84"/>
      <c r="C806" s="84"/>
      <c r="D806" s="84"/>
      <c r="E806" s="84"/>
      <c r="F806" s="84"/>
      <c r="G806" s="84"/>
      <c r="H806" s="84"/>
      <c r="I806" s="97"/>
      <c r="J806" s="97"/>
    </row>
    <row r="807" spans="2:10">
      <c r="B807" s="84"/>
      <c r="C807" s="84"/>
      <c r="D807" s="84"/>
      <c r="E807" s="84"/>
      <c r="F807" s="84"/>
      <c r="G807" s="84"/>
      <c r="H807" s="84"/>
      <c r="I807" s="97"/>
      <c r="J807" s="97"/>
    </row>
    <row r="808" spans="2:10">
      <c r="B808" s="84"/>
      <c r="C808" s="84"/>
      <c r="D808" s="84"/>
      <c r="E808" s="84"/>
      <c r="F808" s="84"/>
      <c r="G808" s="84"/>
      <c r="H808" s="84"/>
      <c r="I808" s="97"/>
      <c r="J808" s="97"/>
    </row>
    <row r="809" spans="2:10">
      <c r="B809" s="84"/>
      <c r="C809" s="84"/>
      <c r="D809" s="84"/>
      <c r="E809" s="84"/>
      <c r="F809" s="84"/>
      <c r="G809" s="84"/>
      <c r="H809" s="84"/>
      <c r="I809" s="97"/>
      <c r="J809" s="97"/>
    </row>
    <row r="810" spans="2:10">
      <c r="B810" s="84"/>
      <c r="C810" s="84"/>
      <c r="D810" s="84"/>
      <c r="E810" s="84"/>
      <c r="F810" s="84"/>
      <c r="G810" s="84"/>
      <c r="H810" s="84"/>
      <c r="I810" s="97"/>
      <c r="J810" s="97"/>
    </row>
    <row r="811" spans="2:10">
      <c r="B811" s="84"/>
      <c r="C811" s="84"/>
      <c r="D811" s="84"/>
      <c r="E811" s="84"/>
      <c r="F811" s="84"/>
      <c r="G811" s="84"/>
      <c r="H811" s="84"/>
      <c r="I811" s="97"/>
      <c r="J811" s="97"/>
    </row>
    <row r="812" spans="2:10">
      <c r="B812" s="84"/>
      <c r="C812" s="84"/>
      <c r="D812" s="84"/>
      <c r="E812" s="84"/>
      <c r="F812" s="84"/>
      <c r="G812" s="84"/>
      <c r="H812" s="84"/>
      <c r="I812" s="97"/>
      <c r="J812" s="97"/>
    </row>
    <row r="813" spans="2:10">
      <c r="B813" s="84"/>
      <c r="C813" s="84"/>
      <c r="D813" s="84"/>
      <c r="E813" s="84"/>
      <c r="F813" s="84"/>
      <c r="G813" s="84"/>
      <c r="H813" s="84"/>
      <c r="I813" s="97"/>
      <c r="J813" s="97"/>
    </row>
    <row r="814" spans="2:10">
      <c r="B814" s="84"/>
      <c r="C814" s="84"/>
      <c r="D814" s="84"/>
      <c r="E814" s="84"/>
      <c r="F814" s="84"/>
      <c r="G814" s="84"/>
      <c r="H814" s="84"/>
      <c r="I814" s="97"/>
      <c r="J814" s="97"/>
    </row>
    <row r="815" spans="2:10">
      <c r="B815" s="84"/>
      <c r="C815" s="84"/>
      <c r="D815" s="84"/>
      <c r="E815" s="84"/>
      <c r="F815" s="84"/>
      <c r="G815" s="84"/>
      <c r="H815" s="84"/>
      <c r="I815" s="97"/>
      <c r="J815" s="97"/>
    </row>
    <row r="816" spans="2:10">
      <c r="B816" s="84"/>
      <c r="C816" s="84"/>
      <c r="D816" s="84"/>
      <c r="E816" s="84"/>
      <c r="F816" s="84"/>
      <c r="G816" s="84"/>
      <c r="H816" s="84"/>
      <c r="I816" s="97"/>
      <c r="J816" s="97"/>
    </row>
    <row r="817" spans="2:10">
      <c r="B817" s="84"/>
      <c r="C817" s="84"/>
      <c r="D817" s="84"/>
      <c r="E817" s="84"/>
      <c r="F817" s="84"/>
      <c r="G817" s="84"/>
      <c r="H817" s="84"/>
      <c r="I817" s="97"/>
      <c r="J817" s="97"/>
    </row>
    <row r="818" spans="2:10">
      <c r="B818" s="84"/>
      <c r="C818" s="84"/>
      <c r="D818" s="84"/>
      <c r="E818" s="84"/>
      <c r="F818" s="84"/>
      <c r="G818" s="84"/>
      <c r="H818" s="84"/>
      <c r="I818" s="97"/>
      <c r="J818" s="97"/>
    </row>
    <row r="819" spans="2:10">
      <c r="B819" s="84"/>
      <c r="C819" s="84"/>
      <c r="D819" s="84"/>
      <c r="E819" s="84"/>
      <c r="F819" s="84"/>
      <c r="G819" s="84"/>
      <c r="H819" s="84"/>
      <c r="I819" s="97"/>
      <c r="J819" s="97"/>
    </row>
    <row r="820" spans="2:10">
      <c r="B820" s="84"/>
      <c r="C820" s="84"/>
      <c r="D820" s="84"/>
      <c r="E820" s="84"/>
      <c r="F820" s="84"/>
      <c r="G820" s="84"/>
      <c r="H820" s="84"/>
      <c r="I820" s="97"/>
      <c r="J820" s="97"/>
    </row>
    <row r="821" spans="2:10">
      <c r="B821" s="84"/>
      <c r="C821" s="84"/>
      <c r="D821" s="84"/>
      <c r="E821" s="84"/>
      <c r="F821" s="84"/>
      <c r="G821" s="84"/>
      <c r="H821" s="84"/>
      <c r="I821" s="97"/>
      <c r="J821" s="97"/>
    </row>
    <row r="822" spans="2:10">
      <c r="B822" s="84"/>
      <c r="C822" s="84"/>
      <c r="D822" s="84"/>
      <c r="E822" s="84"/>
      <c r="F822" s="84"/>
      <c r="G822" s="84"/>
      <c r="H822" s="84"/>
      <c r="I822" s="97"/>
      <c r="J822" s="97"/>
    </row>
    <row r="823" spans="2:10">
      <c r="B823" s="84"/>
      <c r="C823" s="84"/>
      <c r="D823" s="84"/>
      <c r="E823" s="84"/>
      <c r="F823" s="84"/>
      <c r="G823" s="84"/>
      <c r="H823" s="84"/>
      <c r="I823" s="97"/>
      <c r="J823" s="97"/>
    </row>
    <row r="824" spans="2:10">
      <c r="B824" s="84"/>
      <c r="C824" s="84"/>
      <c r="D824" s="84"/>
      <c r="E824" s="84"/>
      <c r="F824" s="84"/>
      <c r="G824" s="84"/>
      <c r="H824" s="84"/>
      <c r="I824" s="97"/>
      <c r="J824" s="97"/>
    </row>
    <row r="825" spans="2:10">
      <c r="B825" s="84"/>
      <c r="C825" s="84"/>
      <c r="D825" s="84"/>
      <c r="E825" s="84"/>
      <c r="F825" s="84"/>
      <c r="G825" s="84"/>
      <c r="H825" s="84"/>
      <c r="I825" s="97"/>
      <c r="J825" s="97"/>
    </row>
    <row r="826" spans="2:10">
      <c r="B826" s="84"/>
      <c r="C826" s="84"/>
      <c r="D826" s="84"/>
      <c r="E826" s="84"/>
      <c r="F826" s="84"/>
      <c r="G826" s="84"/>
      <c r="H826" s="84"/>
      <c r="I826" s="97"/>
      <c r="J826" s="97"/>
    </row>
    <row r="827" spans="2:10">
      <c r="B827" s="84"/>
      <c r="C827" s="84"/>
      <c r="D827" s="84"/>
      <c r="E827" s="84"/>
      <c r="F827" s="84"/>
      <c r="G827" s="84"/>
      <c r="H827" s="84"/>
      <c r="I827" s="97"/>
      <c r="J827" s="97"/>
    </row>
    <row r="828" spans="2:10">
      <c r="B828" s="84"/>
      <c r="C828" s="84"/>
      <c r="D828" s="84"/>
      <c r="E828" s="84"/>
      <c r="F828" s="84"/>
      <c r="G828" s="84"/>
      <c r="H828" s="84"/>
      <c r="I828" s="97"/>
      <c r="J828" s="97"/>
    </row>
    <row r="829" spans="2:10">
      <c r="B829" s="84"/>
      <c r="C829" s="84"/>
      <c r="D829" s="84"/>
      <c r="E829" s="84"/>
      <c r="F829" s="84"/>
      <c r="G829" s="84"/>
      <c r="H829" s="84"/>
      <c r="I829" s="97"/>
      <c r="J829" s="97"/>
    </row>
    <row r="830" spans="2:10">
      <c r="B830" s="84"/>
      <c r="C830" s="84"/>
      <c r="D830" s="84"/>
      <c r="E830" s="84"/>
      <c r="F830" s="84"/>
      <c r="G830" s="84"/>
      <c r="H830" s="84"/>
      <c r="I830" s="97"/>
      <c r="J830" s="97"/>
    </row>
    <row r="831" spans="2:10">
      <c r="B831" s="84"/>
      <c r="C831" s="84"/>
      <c r="D831" s="84"/>
      <c r="E831" s="84"/>
      <c r="F831" s="84"/>
      <c r="G831" s="84"/>
      <c r="H831" s="84"/>
      <c r="I831" s="97"/>
      <c r="J831" s="97"/>
    </row>
    <row r="832" spans="2:10">
      <c r="B832" s="84"/>
      <c r="C832" s="84"/>
      <c r="D832" s="84"/>
      <c r="E832" s="84"/>
      <c r="F832" s="84"/>
      <c r="G832" s="84"/>
      <c r="H832" s="84"/>
      <c r="I832" s="97"/>
      <c r="J832" s="97"/>
    </row>
    <row r="833" spans="2:10">
      <c r="B833" s="84"/>
      <c r="C833" s="84"/>
      <c r="D833" s="84"/>
      <c r="E833" s="84"/>
      <c r="F833" s="84"/>
      <c r="G833" s="84"/>
      <c r="H833" s="84"/>
      <c r="I833" s="97"/>
      <c r="J833" s="97"/>
    </row>
    <row r="834" spans="2:10">
      <c r="B834" s="84"/>
      <c r="C834" s="84"/>
      <c r="D834" s="84"/>
      <c r="E834" s="84"/>
      <c r="F834" s="84"/>
      <c r="G834" s="84"/>
      <c r="H834" s="84"/>
      <c r="I834" s="97"/>
      <c r="J834" s="97"/>
    </row>
    <row r="835" spans="2:10">
      <c r="B835" s="84"/>
      <c r="C835" s="84"/>
      <c r="D835" s="84"/>
      <c r="E835" s="84"/>
      <c r="F835" s="84"/>
      <c r="G835" s="84"/>
      <c r="H835" s="84"/>
      <c r="I835" s="97"/>
      <c r="J835" s="97"/>
    </row>
    <row r="836" spans="2:10">
      <c r="B836" s="84"/>
      <c r="C836" s="84"/>
      <c r="D836" s="84"/>
      <c r="E836" s="84"/>
      <c r="F836" s="84"/>
      <c r="G836" s="84"/>
      <c r="H836" s="84"/>
      <c r="I836" s="97"/>
      <c r="J836" s="97"/>
    </row>
    <row r="837" spans="2:10">
      <c r="B837" s="84"/>
      <c r="C837" s="84"/>
      <c r="D837" s="84"/>
      <c r="E837" s="84"/>
      <c r="F837" s="84"/>
      <c r="G837" s="84"/>
      <c r="H837" s="84"/>
      <c r="I837" s="97"/>
      <c r="J837" s="97"/>
    </row>
    <row r="838" spans="2:10">
      <c r="B838" s="84"/>
      <c r="C838" s="84"/>
      <c r="D838" s="84"/>
      <c r="E838" s="84"/>
      <c r="F838" s="84"/>
      <c r="G838" s="84"/>
      <c r="H838" s="84"/>
      <c r="I838" s="97"/>
      <c r="J838" s="97"/>
    </row>
    <row r="839" spans="2:10">
      <c r="B839" s="84"/>
      <c r="C839" s="84"/>
      <c r="D839" s="84"/>
      <c r="E839" s="84"/>
      <c r="F839" s="84"/>
      <c r="G839" s="84"/>
      <c r="H839" s="84"/>
      <c r="I839" s="97"/>
      <c r="J839" s="97"/>
    </row>
    <row r="840" spans="2:10">
      <c r="B840" s="84"/>
      <c r="C840" s="84"/>
      <c r="D840" s="84"/>
      <c r="E840" s="84"/>
      <c r="F840" s="84"/>
      <c r="G840" s="84"/>
      <c r="H840" s="84"/>
      <c r="I840" s="97"/>
      <c r="J840" s="97"/>
    </row>
    <row r="841" spans="2:10">
      <c r="B841" s="84"/>
      <c r="C841" s="84"/>
      <c r="D841" s="84"/>
      <c r="E841" s="84"/>
      <c r="F841" s="84"/>
      <c r="G841" s="84"/>
      <c r="H841" s="84"/>
      <c r="I841" s="97"/>
      <c r="J841" s="97"/>
    </row>
    <row r="842" spans="2:10">
      <c r="B842" s="84"/>
      <c r="C842" s="84"/>
      <c r="D842" s="84"/>
      <c r="E842" s="84"/>
      <c r="F842" s="84"/>
      <c r="G842" s="84"/>
      <c r="H842" s="84"/>
      <c r="I842" s="97"/>
      <c r="J842" s="97"/>
    </row>
    <row r="843" spans="2:10">
      <c r="B843" s="84"/>
      <c r="C843" s="84"/>
      <c r="D843" s="84"/>
      <c r="E843" s="84"/>
      <c r="F843" s="84"/>
      <c r="G843" s="84"/>
      <c r="H843" s="84"/>
      <c r="I843" s="97"/>
      <c r="J843" s="97"/>
    </row>
    <row r="844" spans="2:10">
      <c r="B844" s="84"/>
      <c r="C844" s="84"/>
      <c r="D844" s="84"/>
      <c r="E844" s="84"/>
      <c r="F844" s="84"/>
      <c r="G844" s="84"/>
      <c r="H844" s="84"/>
      <c r="I844" s="97"/>
      <c r="J844" s="97"/>
    </row>
    <row r="845" spans="2:10">
      <c r="B845" s="84"/>
      <c r="C845" s="84"/>
      <c r="D845" s="84"/>
      <c r="E845" s="84"/>
      <c r="F845" s="84"/>
      <c r="G845" s="84"/>
      <c r="H845" s="84"/>
      <c r="I845" s="97"/>
      <c r="J845" s="97"/>
    </row>
    <row r="846" spans="2:10">
      <c r="B846" s="84"/>
      <c r="C846" s="84"/>
      <c r="D846" s="84"/>
      <c r="E846" s="84"/>
      <c r="F846" s="84"/>
      <c r="G846" s="84"/>
      <c r="H846" s="84"/>
      <c r="I846" s="97"/>
      <c r="J846" s="97"/>
    </row>
    <row r="847" spans="2:10">
      <c r="B847" s="84"/>
      <c r="C847" s="84"/>
      <c r="D847" s="84"/>
      <c r="E847" s="84"/>
      <c r="F847" s="84"/>
      <c r="G847" s="84"/>
      <c r="H847" s="84"/>
      <c r="I847" s="97"/>
      <c r="J847" s="97"/>
    </row>
    <row r="848" spans="2:10">
      <c r="B848" s="84"/>
      <c r="C848" s="84"/>
      <c r="D848" s="84"/>
      <c r="E848" s="84"/>
      <c r="F848" s="84"/>
      <c r="G848" s="84"/>
      <c r="H848" s="84"/>
      <c r="I848" s="97"/>
      <c r="J848" s="97"/>
    </row>
    <row r="849" spans="2:10">
      <c r="B849" s="84"/>
      <c r="C849" s="84"/>
      <c r="D849" s="84"/>
      <c r="E849" s="84"/>
      <c r="F849" s="84"/>
      <c r="G849" s="84"/>
      <c r="H849" s="84"/>
      <c r="I849" s="97"/>
      <c r="J849" s="97"/>
    </row>
    <row r="850" spans="2:10">
      <c r="B850" s="84"/>
      <c r="C850" s="84"/>
      <c r="D850" s="84"/>
      <c r="E850" s="84"/>
      <c r="F850" s="84"/>
      <c r="G850" s="84"/>
      <c r="H850" s="84"/>
      <c r="I850" s="97"/>
      <c r="J850" s="97"/>
    </row>
    <row r="851" spans="2:10">
      <c r="B851" s="84"/>
      <c r="C851" s="84"/>
      <c r="D851" s="84"/>
      <c r="E851" s="84"/>
      <c r="F851" s="84"/>
      <c r="G851" s="84"/>
      <c r="H851" s="84"/>
      <c r="I851" s="97"/>
      <c r="J851" s="97"/>
    </row>
    <row r="852" spans="2:10">
      <c r="B852" s="84"/>
      <c r="C852" s="84"/>
      <c r="D852" s="84"/>
      <c r="E852" s="84"/>
      <c r="F852" s="84"/>
      <c r="G852" s="84"/>
      <c r="H852" s="84"/>
      <c r="I852" s="97"/>
      <c r="J852" s="97"/>
    </row>
    <row r="853" spans="2:10">
      <c r="B853" s="84"/>
      <c r="C853" s="84"/>
      <c r="D853" s="84"/>
      <c r="E853" s="84"/>
      <c r="F853" s="84"/>
      <c r="G853" s="84"/>
      <c r="H853" s="84"/>
      <c r="I853" s="97"/>
      <c r="J853" s="97"/>
    </row>
    <row r="854" spans="2:10">
      <c r="B854" s="84"/>
      <c r="C854" s="84"/>
      <c r="D854" s="84"/>
      <c r="E854" s="84"/>
      <c r="F854" s="84"/>
      <c r="G854" s="84"/>
      <c r="H854" s="84"/>
      <c r="I854" s="97"/>
      <c r="J854" s="97"/>
    </row>
    <row r="855" spans="2:10">
      <c r="B855" s="84"/>
      <c r="C855" s="84"/>
      <c r="D855" s="84"/>
      <c r="E855" s="84"/>
      <c r="F855" s="84"/>
      <c r="G855" s="84"/>
      <c r="H855" s="84"/>
      <c r="I855" s="97"/>
      <c r="J855" s="97"/>
    </row>
    <row r="856" spans="2:10">
      <c r="B856" s="84"/>
      <c r="C856" s="84"/>
      <c r="D856" s="84"/>
      <c r="E856" s="84"/>
      <c r="F856" s="84"/>
      <c r="G856" s="84"/>
      <c r="H856" s="84"/>
      <c r="I856" s="97"/>
      <c r="J856" s="97"/>
    </row>
    <row r="857" spans="2:10">
      <c r="B857" s="84"/>
      <c r="C857" s="84"/>
      <c r="D857" s="84"/>
      <c r="E857" s="84"/>
      <c r="F857" s="84"/>
      <c r="G857" s="84"/>
      <c r="H857" s="84"/>
      <c r="I857" s="97"/>
      <c r="J857" s="97"/>
    </row>
    <row r="858" spans="2:10">
      <c r="B858" s="84"/>
      <c r="C858" s="84"/>
      <c r="D858" s="84"/>
      <c r="E858" s="84"/>
      <c r="F858" s="84"/>
      <c r="G858" s="84"/>
      <c r="H858" s="84"/>
      <c r="I858" s="97"/>
      <c r="J858" s="97"/>
    </row>
    <row r="859" spans="2:10">
      <c r="B859" s="84"/>
      <c r="C859" s="84"/>
      <c r="D859" s="84"/>
      <c r="E859" s="84"/>
      <c r="F859" s="84"/>
      <c r="G859" s="84"/>
      <c r="H859" s="84"/>
      <c r="I859" s="97"/>
      <c r="J859" s="97"/>
    </row>
    <row r="860" spans="2:10">
      <c r="B860" s="84"/>
      <c r="C860" s="84"/>
      <c r="D860" s="84"/>
      <c r="E860" s="84"/>
      <c r="F860" s="84"/>
      <c r="G860" s="84"/>
      <c r="H860" s="84"/>
      <c r="I860" s="97"/>
      <c r="J860" s="97"/>
    </row>
    <row r="861" spans="2:10">
      <c r="B861" s="84"/>
      <c r="C861" s="84"/>
      <c r="D861" s="84"/>
      <c r="E861" s="84"/>
      <c r="F861" s="84"/>
      <c r="G861" s="84"/>
      <c r="H861" s="84"/>
      <c r="I861" s="97"/>
      <c r="J861" s="97"/>
    </row>
    <row r="862" spans="2:10">
      <c r="B862" s="84"/>
      <c r="C862" s="84"/>
      <c r="D862" s="84"/>
      <c r="E862" s="84"/>
      <c r="F862" s="84"/>
      <c r="G862" s="84"/>
      <c r="H862" s="84"/>
      <c r="I862" s="97"/>
      <c r="J862" s="97"/>
    </row>
    <row r="863" spans="2:10">
      <c r="B863" s="84"/>
      <c r="C863" s="84"/>
      <c r="D863" s="84"/>
      <c r="E863" s="84"/>
      <c r="F863" s="84"/>
      <c r="G863" s="84"/>
      <c r="H863" s="84"/>
      <c r="I863" s="97"/>
      <c r="J863" s="97"/>
    </row>
    <row r="864" spans="2:10">
      <c r="B864" s="84"/>
      <c r="C864" s="84"/>
      <c r="D864" s="84"/>
      <c r="E864" s="84"/>
      <c r="F864" s="84"/>
      <c r="G864" s="84"/>
      <c r="H864" s="84"/>
      <c r="I864" s="97"/>
      <c r="J864" s="97"/>
    </row>
    <row r="865" spans="2:10">
      <c r="B865" s="84"/>
      <c r="C865" s="84"/>
      <c r="D865" s="84"/>
      <c r="E865" s="84"/>
      <c r="F865" s="84"/>
      <c r="G865" s="84"/>
      <c r="H865" s="84"/>
      <c r="I865" s="97"/>
      <c r="J865" s="97"/>
    </row>
    <row r="866" spans="2:10">
      <c r="B866" s="84"/>
      <c r="C866" s="84"/>
      <c r="D866" s="84"/>
      <c r="E866" s="84"/>
      <c r="F866" s="84"/>
      <c r="G866" s="84"/>
      <c r="H866" s="84"/>
      <c r="I866" s="97"/>
      <c r="J866" s="97"/>
    </row>
    <row r="867" spans="2:10">
      <c r="B867" s="84"/>
      <c r="C867" s="84"/>
      <c r="D867" s="84"/>
      <c r="E867" s="84"/>
      <c r="F867" s="84"/>
      <c r="G867" s="84"/>
      <c r="H867" s="84"/>
      <c r="I867" s="97"/>
      <c r="J867" s="97"/>
    </row>
    <row r="868" spans="2:10">
      <c r="B868" s="84"/>
      <c r="C868" s="84"/>
      <c r="D868" s="84"/>
      <c r="E868" s="84"/>
      <c r="F868" s="84"/>
      <c r="G868" s="84"/>
      <c r="H868" s="84"/>
      <c r="I868" s="97"/>
      <c r="J868" s="97"/>
    </row>
    <row r="869" spans="2:10">
      <c r="B869" s="84"/>
      <c r="C869" s="84"/>
      <c r="D869" s="84"/>
      <c r="E869" s="84"/>
      <c r="F869" s="84"/>
      <c r="G869" s="84"/>
      <c r="H869" s="84"/>
      <c r="I869" s="97"/>
      <c r="J869" s="97"/>
    </row>
    <row r="870" spans="2:10">
      <c r="B870" s="84"/>
      <c r="C870" s="84"/>
      <c r="D870" s="84"/>
      <c r="E870" s="84"/>
      <c r="F870" s="84"/>
      <c r="G870" s="84"/>
      <c r="H870" s="84"/>
      <c r="I870" s="97"/>
      <c r="J870" s="97"/>
    </row>
    <row r="871" spans="2:10">
      <c r="B871" s="84"/>
      <c r="C871" s="84"/>
      <c r="D871" s="84"/>
      <c r="E871" s="84"/>
      <c r="F871" s="84"/>
      <c r="G871" s="84"/>
      <c r="H871" s="84"/>
      <c r="I871" s="97"/>
      <c r="J871" s="97"/>
    </row>
    <row r="872" spans="2:10">
      <c r="B872" s="84"/>
      <c r="C872" s="84"/>
      <c r="D872" s="84"/>
      <c r="E872" s="84"/>
      <c r="F872" s="84"/>
      <c r="G872" s="84"/>
      <c r="H872" s="84"/>
      <c r="I872" s="97"/>
      <c r="J872" s="97"/>
    </row>
    <row r="873" spans="2:10">
      <c r="B873" s="84"/>
      <c r="C873" s="84"/>
      <c r="D873" s="84"/>
      <c r="E873" s="84"/>
      <c r="F873" s="84"/>
      <c r="G873" s="84"/>
      <c r="H873" s="84"/>
      <c r="I873" s="97"/>
      <c r="J873" s="97"/>
    </row>
    <row r="874" spans="2:10">
      <c r="B874" s="84"/>
      <c r="C874" s="84"/>
      <c r="D874" s="84"/>
      <c r="E874" s="84"/>
      <c r="F874" s="84"/>
      <c r="G874" s="84"/>
      <c r="H874" s="84"/>
      <c r="I874" s="97"/>
      <c r="J874" s="97"/>
    </row>
    <row r="875" spans="2:10">
      <c r="B875" s="84"/>
      <c r="C875" s="84"/>
      <c r="D875" s="84"/>
      <c r="E875" s="84"/>
      <c r="F875" s="84"/>
      <c r="G875" s="84"/>
      <c r="H875" s="84"/>
      <c r="I875" s="97"/>
      <c r="J875" s="97"/>
    </row>
    <row r="876" spans="2:10">
      <c r="B876" s="84"/>
      <c r="C876" s="84"/>
      <c r="D876" s="84"/>
      <c r="E876" s="84"/>
      <c r="F876" s="84"/>
      <c r="G876" s="84"/>
      <c r="H876" s="84"/>
      <c r="I876" s="97"/>
      <c r="J876" s="97"/>
    </row>
    <row r="877" spans="2:10">
      <c r="B877" s="84"/>
      <c r="C877" s="84"/>
      <c r="D877" s="84"/>
      <c r="E877" s="84"/>
      <c r="F877" s="84"/>
      <c r="G877" s="84"/>
      <c r="H877" s="84"/>
      <c r="I877" s="97"/>
      <c r="J877" s="97"/>
    </row>
    <row r="878" spans="2:10">
      <c r="B878" s="84"/>
      <c r="C878" s="84"/>
      <c r="D878" s="84"/>
      <c r="E878" s="84"/>
      <c r="F878" s="84"/>
      <c r="G878" s="84"/>
      <c r="H878" s="84"/>
      <c r="I878" s="97"/>
      <c r="J878" s="97"/>
    </row>
    <row r="879" spans="2:10">
      <c r="B879" s="84"/>
      <c r="C879" s="84"/>
      <c r="D879" s="84"/>
      <c r="E879" s="84"/>
      <c r="F879" s="84"/>
      <c r="G879" s="84"/>
      <c r="H879" s="84"/>
      <c r="I879" s="97"/>
      <c r="J879" s="97"/>
    </row>
    <row r="880" spans="2:10">
      <c r="B880" s="84"/>
      <c r="C880" s="84"/>
      <c r="D880" s="84"/>
      <c r="E880" s="84"/>
      <c r="F880" s="84"/>
      <c r="G880" s="84"/>
      <c r="H880" s="84"/>
      <c r="I880" s="97"/>
      <c r="J880" s="97"/>
    </row>
    <row r="881" spans="2:10">
      <c r="B881" s="84"/>
      <c r="C881" s="84"/>
      <c r="D881" s="84"/>
      <c r="E881" s="84"/>
      <c r="F881" s="84"/>
      <c r="G881" s="84"/>
      <c r="H881" s="84"/>
      <c r="I881" s="97"/>
      <c r="J881" s="97"/>
    </row>
    <row r="882" spans="2:10">
      <c r="B882" s="84"/>
      <c r="C882" s="84"/>
      <c r="D882" s="84"/>
      <c r="E882" s="84"/>
      <c r="F882" s="84"/>
      <c r="G882" s="84"/>
      <c r="H882" s="84"/>
      <c r="I882" s="97"/>
      <c r="J882" s="97"/>
    </row>
    <row r="883" spans="2:10">
      <c r="B883" s="84"/>
      <c r="C883" s="84"/>
      <c r="D883" s="84"/>
      <c r="E883" s="84"/>
      <c r="F883" s="84"/>
      <c r="G883" s="84"/>
      <c r="H883" s="84"/>
      <c r="I883" s="97"/>
      <c r="J883" s="97"/>
    </row>
    <row r="884" spans="2:10">
      <c r="B884" s="84"/>
      <c r="C884" s="84"/>
      <c r="D884" s="84"/>
      <c r="E884" s="84"/>
      <c r="F884" s="84"/>
      <c r="G884" s="84"/>
      <c r="H884" s="84"/>
      <c r="I884" s="97"/>
      <c r="J884" s="97"/>
    </row>
    <row r="885" spans="2:10">
      <c r="B885" s="84"/>
      <c r="C885" s="84"/>
      <c r="D885" s="84"/>
      <c r="E885" s="84"/>
      <c r="F885" s="84"/>
      <c r="G885" s="84"/>
      <c r="H885" s="84"/>
      <c r="I885" s="97"/>
      <c r="J885" s="97"/>
    </row>
    <row r="886" spans="2:10">
      <c r="B886" s="84"/>
      <c r="C886" s="84"/>
      <c r="D886" s="84"/>
      <c r="E886" s="84"/>
      <c r="F886" s="84"/>
      <c r="G886" s="84"/>
      <c r="H886" s="84"/>
      <c r="I886" s="97"/>
      <c r="J886" s="97"/>
    </row>
    <row r="887" spans="2:10">
      <c r="B887" s="84"/>
      <c r="C887" s="84"/>
      <c r="D887" s="84"/>
      <c r="E887" s="84"/>
      <c r="F887" s="84"/>
      <c r="G887" s="84"/>
      <c r="H887" s="84"/>
      <c r="I887" s="97"/>
      <c r="J887" s="97"/>
    </row>
    <row r="888" spans="2:10">
      <c r="B888" s="84"/>
      <c r="C888" s="84"/>
      <c r="D888" s="84"/>
      <c r="E888" s="84"/>
      <c r="F888" s="84"/>
      <c r="G888" s="84"/>
      <c r="H888" s="84"/>
      <c r="I888" s="97"/>
      <c r="J888" s="97"/>
    </row>
    <row r="889" spans="2:10">
      <c r="B889" s="84"/>
      <c r="C889" s="84"/>
      <c r="D889" s="84"/>
      <c r="E889" s="84"/>
      <c r="F889" s="84"/>
      <c r="G889" s="84"/>
      <c r="H889" s="84"/>
      <c r="I889" s="97"/>
      <c r="J889" s="97"/>
    </row>
    <row r="890" spans="2:10">
      <c r="B890" s="84"/>
      <c r="C890" s="84"/>
      <c r="D890" s="84"/>
      <c r="E890" s="84"/>
      <c r="F890" s="84"/>
      <c r="G890" s="84"/>
      <c r="H890" s="84"/>
      <c r="I890" s="97"/>
      <c r="J890" s="97"/>
    </row>
    <row r="891" spans="2:10">
      <c r="B891" s="84"/>
      <c r="C891" s="84"/>
      <c r="D891" s="84"/>
      <c r="E891" s="84"/>
      <c r="F891" s="84"/>
      <c r="G891" s="84"/>
      <c r="H891" s="84"/>
      <c r="I891" s="97"/>
      <c r="J891" s="97"/>
    </row>
    <row r="892" spans="2:10">
      <c r="B892" s="84"/>
      <c r="C892" s="84"/>
      <c r="D892" s="84"/>
      <c r="E892" s="84"/>
      <c r="F892" s="84"/>
      <c r="G892" s="84"/>
      <c r="H892" s="84"/>
      <c r="I892" s="97"/>
      <c r="J892" s="97"/>
    </row>
    <row r="893" spans="2:10">
      <c r="B893" s="84"/>
      <c r="C893" s="84"/>
      <c r="D893" s="84"/>
      <c r="E893" s="84"/>
      <c r="F893" s="84"/>
      <c r="G893" s="84"/>
      <c r="H893" s="84"/>
      <c r="I893" s="97"/>
      <c r="J893" s="97"/>
    </row>
    <row r="894" spans="2:10">
      <c r="B894" s="84"/>
      <c r="C894" s="84"/>
      <c r="D894" s="84"/>
      <c r="E894" s="84"/>
      <c r="F894" s="84"/>
      <c r="G894" s="84"/>
      <c r="H894" s="84"/>
      <c r="I894" s="97"/>
      <c r="J894" s="97"/>
    </row>
    <row r="895" spans="2:10">
      <c r="B895" s="84"/>
      <c r="C895" s="84"/>
      <c r="D895" s="84"/>
      <c r="E895" s="84"/>
      <c r="F895" s="84"/>
      <c r="G895" s="84"/>
      <c r="H895" s="84"/>
      <c r="I895" s="97"/>
      <c r="J895" s="97"/>
    </row>
    <row r="896" spans="2:10">
      <c r="B896" s="84"/>
      <c r="C896" s="84"/>
      <c r="D896" s="84"/>
      <c r="E896" s="84"/>
      <c r="F896" s="84"/>
      <c r="G896" s="84"/>
      <c r="H896" s="84"/>
      <c r="I896" s="97"/>
      <c r="J896" s="97"/>
    </row>
    <row r="897" spans="2:10">
      <c r="B897" s="84"/>
      <c r="C897" s="84"/>
      <c r="D897" s="84"/>
      <c r="E897" s="84"/>
      <c r="F897" s="84"/>
      <c r="G897" s="84"/>
      <c r="H897" s="84"/>
      <c r="I897" s="97"/>
      <c r="J897" s="97"/>
    </row>
    <row r="898" spans="2:10">
      <c r="B898" s="84"/>
      <c r="C898" s="84"/>
      <c r="D898" s="84"/>
      <c r="E898" s="84"/>
      <c r="F898" s="84"/>
      <c r="G898" s="84"/>
      <c r="H898" s="84"/>
      <c r="I898" s="97"/>
      <c r="J898" s="97"/>
    </row>
    <row r="899" spans="2:10">
      <c r="B899" s="84"/>
      <c r="C899" s="84"/>
      <c r="D899" s="84"/>
      <c r="E899" s="84"/>
      <c r="F899" s="84"/>
      <c r="G899" s="84"/>
      <c r="H899" s="84"/>
      <c r="I899" s="97"/>
      <c r="J899" s="97"/>
    </row>
    <row r="900" spans="2:10">
      <c r="B900" s="84"/>
      <c r="C900" s="84"/>
      <c r="D900" s="84"/>
      <c r="E900" s="84"/>
      <c r="F900" s="84"/>
      <c r="G900" s="84"/>
      <c r="H900" s="84"/>
      <c r="I900" s="97"/>
      <c r="J900" s="97"/>
    </row>
    <row r="901" spans="2:10">
      <c r="B901" s="84"/>
      <c r="C901" s="84"/>
      <c r="D901" s="84"/>
      <c r="E901" s="84"/>
      <c r="F901" s="84"/>
      <c r="G901" s="84"/>
      <c r="H901" s="84"/>
      <c r="I901" s="97"/>
      <c r="J901" s="97"/>
    </row>
    <row r="902" spans="2:10">
      <c r="B902" s="84"/>
      <c r="C902" s="84"/>
      <c r="D902" s="84"/>
      <c r="E902" s="84"/>
      <c r="F902" s="84"/>
      <c r="G902" s="84"/>
      <c r="H902" s="84"/>
      <c r="I902" s="97"/>
      <c r="J902" s="97"/>
    </row>
    <row r="903" spans="2:10">
      <c r="B903" s="84"/>
      <c r="C903" s="84"/>
      <c r="D903" s="84"/>
      <c r="E903" s="84"/>
      <c r="F903" s="84"/>
      <c r="G903" s="84"/>
      <c r="H903" s="84"/>
      <c r="I903" s="97"/>
      <c r="J903" s="97"/>
    </row>
    <row r="904" spans="2:10">
      <c r="B904" s="84"/>
      <c r="C904" s="84"/>
      <c r="D904" s="84"/>
      <c r="E904" s="84"/>
      <c r="F904" s="84"/>
      <c r="G904" s="84"/>
      <c r="H904" s="84"/>
      <c r="I904" s="97"/>
      <c r="J904" s="97"/>
    </row>
    <row r="905" spans="2:10">
      <c r="B905" s="84"/>
      <c r="C905" s="84"/>
      <c r="D905" s="84"/>
      <c r="E905" s="84"/>
      <c r="F905" s="84"/>
      <c r="G905" s="84"/>
      <c r="H905" s="84"/>
      <c r="I905" s="97"/>
      <c r="J905" s="97"/>
    </row>
    <row r="906" spans="2:10">
      <c r="B906" s="84"/>
      <c r="C906" s="84"/>
      <c r="D906" s="84"/>
      <c r="E906" s="84"/>
      <c r="F906" s="84"/>
      <c r="G906" s="84"/>
      <c r="H906" s="84"/>
      <c r="I906" s="97"/>
      <c r="J906" s="97"/>
    </row>
    <row r="907" spans="2:10">
      <c r="B907" s="84"/>
      <c r="C907" s="84"/>
      <c r="D907" s="84"/>
      <c r="E907" s="84"/>
      <c r="F907" s="84"/>
      <c r="G907" s="84"/>
      <c r="H907" s="84"/>
      <c r="I907" s="97"/>
      <c r="J907" s="97"/>
    </row>
    <row r="908" spans="2:10">
      <c r="B908" s="84"/>
      <c r="C908" s="84"/>
      <c r="D908" s="84"/>
      <c r="E908" s="84"/>
      <c r="F908" s="84"/>
      <c r="G908" s="84"/>
      <c r="H908" s="84"/>
      <c r="I908" s="97"/>
      <c r="J908" s="97"/>
    </row>
    <row r="909" spans="2:10">
      <c r="B909" s="84"/>
      <c r="C909" s="84"/>
      <c r="D909" s="84"/>
      <c r="E909" s="84"/>
      <c r="F909" s="84"/>
      <c r="G909" s="84"/>
      <c r="H909" s="84"/>
      <c r="I909" s="97"/>
      <c r="J909" s="97"/>
    </row>
    <row r="910" spans="2:10">
      <c r="B910" s="84"/>
      <c r="C910" s="84"/>
      <c r="D910" s="84"/>
      <c r="E910" s="84"/>
      <c r="F910" s="84"/>
      <c r="G910" s="84"/>
      <c r="H910" s="84"/>
      <c r="I910" s="97"/>
      <c r="J910" s="97"/>
    </row>
    <row r="911" spans="2:10">
      <c r="B911" s="84"/>
      <c r="C911" s="84"/>
      <c r="D911" s="84"/>
      <c r="E911" s="84"/>
      <c r="F911" s="84"/>
      <c r="G911" s="84"/>
      <c r="H911" s="84"/>
      <c r="I911" s="97"/>
      <c r="J911" s="97"/>
    </row>
    <row r="912" spans="2:10">
      <c r="B912" s="84"/>
      <c r="C912" s="84"/>
      <c r="D912" s="84"/>
      <c r="E912" s="84"/>
      <c r="F912" s="84"/>
      <c r="G912" s="84"/>
      <c r="H912" s="84"/>
      <c r="I912" s="97"/>
      <c r="J912" s="97"/>
    </row>
    <row r="913" spans="2:10">
      <c r="B913" s="84"/>
      <c r="C913" s="84"/>
      <c r="D913" s="84"/>
      <c r="E913" s="84"/>
      <c r="F913" s="84"/>
      <c r="G913" s="84"/>
      <c r="H913" s="84"/>
      <c r="I913" s="97"/>
      <c r="J913" s="97"/>
    </row>
    <row r="914" spans="2:10">
      <c r="B914" s="84"/>
      <c r="C914" s="84"/>
      <c r="D914" s="84"/>
      <c r="E914" s="84"/>
      <c r="F914" s="84"/>
      <c r="G914" s="84"/>
      <c r="H914" s="84"/>
      <c r="I914" s="97"/>
      <c r="J914" s="97"/>
    </row>
    <row r="915" spans="2:10">
      <c r="B915" s="84"/>
      <c r="C915" s="84"/>
      <c r="D915" s="84"/>
      <c r="E915" s="84"/>
      <c r="F915" s="84"/>
      <c r="G915" s="84"/>
      <c r="H915" s="84"/>
      <c r="I915" s="97"/>
      <c r="J915" s="97"/>
    </row>
    <row r="916" spans="2:10">
      <c r="B916" s="84"/>
      <c r="C916" s="84"/>
      <c r="D916" s="84"/>
      <c r="E916" s="84"/>
      <c r="F916" s="84"/>
      <c r="G916" s="84"/>
      <c r="H916" s="84"/>
      <c r="I916" s="97"/>
      <c r="J916" s="97"/>
    </row>
    <row r="917" spans="2:10">
      <c r="B917" s="84"/>
      <c r="C917" s="84"/>
      <c r="D917" s="84"/>
      <c r="E917" s="84"/>
      <c r="F917" s="84"/>
      <c r="G917" s="84"/>
      <c r="H917" s="84"/>
      <c r="I917" s="97"/>
      <c r="J917" s="97"/>
    </row>
    <row r="918" spans="2:10">
      <c r="B918" s="84"/>
      <c r="C918" s="84"/>
      <c r="D918" s="84"/>
      <c r="E918" s="84"/>
      <c r="F918" s="84"/>
      <c r="G918" s="84"/>
      <c r="H918" s="84"/>
      <c r="I918" s="97"/>
      <c r="J918" s="97"/>
    </row>
    <row r="919" spans="2:10">
      <c r="B919" s="84"/>
      <c r="C919" s="84"/>
      <c r="D919" s="84"/>
      <c r="E919" s="84"/>
      <c r="F919" s="84"/>
      <c r="G919" s="84"/>
      <c r="H919" s="84"/>
      <c r="I919" s="97"/>
      <c r="J919" s="97"/>
    </row>
    <row r="920" spans="2:10">
      <c r="B920" s="84"/>
      <c r="C920" s="84"/>
      <c r="D920" s="84"/>
      <c r="E920" s="84"/>
      <c r="F920" s="84"/>
      <c r="G920" s="84"/>
      <c r="H920" s="84"/>
      <c r="I920" s="97"/>
      <c r="J920" s="97"/>
    </row>
    <row r="921" spans="2:10">
      <c r="B921" s="84"/>
      <c r="C921" s="84"/>
      <c r="D921" s="84"/>
      <c r="E921" s="84"/>
      <c r="F921" s="84"/>
      <c r="G921" s="84"/>
      <c r="H921" s="84"/>
      <c r="I921" s="97"/>
      <c r="J921" s="97"/>
    </row>
    <row r="922" spans="2:10">
      <c r="B922" s="84"/>
      <c r="C922" s="84"/>
      <c r="D922" s="84"/>
      <c r="E922" s="84"/>
      <c r="F922" s="84"/>
      <c r="G922" s="84"/>
      <c r="H922" s="84"/>
      <c r="I922" s="97"/>
      <c r="J922" s="97"/>
    </row>
    <row r="923" spans="2:10">
      <c r="B923" s="84"/>
      <c r="C923" s="84"/>
      <c r="D923" s="84"/>
      <c r="E923" s="84"/>
      <c r="F923" s="84"/>
      <c r="G923" s="84"/>
      <c r="H923" s="84"/>
      <c r="I923" s="97"/>
      <c r="J923" s="97"/>
    </row>
    <row r="924" spans="2:10">
      <c r="B924" s="84"/>
      <c r="C924" s="84"/>
      <c r="D924" s="84"/>
      <c r="E924" s="84"/>
      <c r="F924" s="84"/>
      <c r="G924" s="84"/>
      <c r="H924" s="84"/>
      <c r="I924" s="97"/>
      <c r="J924" s="97"/>
    </row>
    <row r="925" spans="2:10">
      <c r="B925" s="84"/>
      <c r="C925" s="84"/>
      <c r="D925" s="84"/>
      <c r="E925" s="84"/>
      <c r="F925" s="84"/>
      <c r="G925" s="84"/>
      <c r="H925" s="84"/>
      <c r="I925" s="97"/>
      <c r="J925" s="97"/>
    </row>
    <row r="926" spans="2:10">
      <c r="B926" s="84"/>
      <c r="C926" s="84"/>
      <c r="D926" s="84"/>
      <c r="E926" s="84"/>
      <c r="F926" s="84"/>
      <c r="G926" s="84"/>
      <c r="H926" s="84"/>
      <c r="I926" s="97"/>
      <c r="J926" s="97"/>
    </row>
    <row r="927" spans="2:10">
      <c r="B927" s="84"/>
      <c r="C927" s="84"/>
      <c r="D927" s="84"/>
      <c r="E927" s="84"/>
      <c r="F927" s="84"/>
      <c r="G927" s="84"/>
      <c r="H927" s="84"/>
      <c r="I927" s="97"/>
      <c r="J927" s="97"/>
    </row>
    <row r="928" spans="2:10">
      <c r="B928" s="84"/>
      <c r="C928" s="84"/>
      <c r="D928" s="84"/>
      <c r="E928" s="84"/>
      <c r="F928" s="84"/>
      <c r="G928" s="84"/>
      <c r="H928" s="84"/>
      <c r="I928" s="97"/>
      <c r="J928" s="97"/>
    </row>
    <row r="929" spans="2:10">
      <c r="B929" s="84"/>
      <c r="C929" s="84"/>
      <c r="D929" s="84"/>
      <c r="E929" s="84"/>
      <c r="F929" s="84"/>
      <c r="G929" s="84"/>
      <c r="H929" s="84"/>
      <c r="I929" s="97"/>
      <c r="J929" s="97"/>
    </row>
    <row r="930" spans="2:10">
      <c r="B930" s="84"/>
      <c r="C930" s="84"/>
      <c r="D930" s="84"/>
      <c r="E930" s="84"/>
      <c r="F930" s="84"/>
      <c r="G930" s="84"/>
      <c r="H930" s="84"/>
      <c r="I930" s="97"/>
      <c r="J930" s="97"/>
    </row>
    <row r="931" spans="2:10">
      <c r="B931" s="84"/>
      <c r="C931" s="84"/>
      <c r="D931" s="84"/>
      <c r="E931" s="84"/>
      <c r="F931" s="84"/>
      <c r="G931" s="84"/>
      <c r="H931" s="84"/>
      <c r="I931" s="97"/>
      <c r="J931" s="97"/>
    </row>
    <row r="932" spans="2:10">
      <c r="B932" s="84"/>
      <c r="C932" s="84"/>
      <c r="D932" s="84"/>
      <c r="E932" s="84"/>
      <c r="F932" s="84"/>
      <c r="G932" s="84"/>
      <c r="H932" s="84"/>
      <c r="I932" s="97"/>
      <c r="J932" s="97"/>
    </row>
    <row r="933" spans="2:10">
      <c r="B933" s="84"/>
      <c r="C933" s="84"/>
      <c r="D933" s="84"/>
      <c r="E933" s="84"/>
      <c r="F933" s="84"/>
      <c r="G933" s="84"/>
      <c r="H933" s="84"/>
      <c r="I933" s="97"/>
      <c r="J933" s="97"/>
    </row>
    <row r="934" spans="2:10">
      <c r="B934" s="84"/>
      <c r="C934" s="84"/>
      <c r="D934" s="84"/>
      <c r="E934" s="84"/>
      <c r="F934" s="84"/>
      <c r="G934" s="84"/>
      <c r="H934" s="84"/>
      <c r="I934" s="97"/>
      <c r="J934" s="97"/>
    </row>
    <row r="935" spans="2:10">
      <c r="B935" s="84"/>
      <c r="C935" s="84"/>
      <c r="D935" s="84"/>
      <c r="E935" s="84"/>
      <c r="F935" s="84"/>
      <c r="G935" s="84"/>
      <c r="H935" s="84"/>
      <c r="I935" s="97"/>
      <c r="J935" s="97"/>
    </row>
    <row r="936" spans="2:10">
      <c r="B936" s="84"/>
      <c r="C936" s="84"/>
      <c r="D936" s="84"/>
      <c r="E936" s="84"/>
      <c r="F936" s="84"/>
      <c r="G936" s="84"/>
      <c r="H936" s="84"/>
      <c r="I936" s="97"/>
      <c r="J936" s="97"/>
    </row>
    <row r="937" spans="2:10">
      <c r="B937" s="84"/>
      <c r="C937" s="84"/>
      <c r="D937" s="84"/>
      <c r="E937" s="84"/>
      <c r="F937" s="84"/>
      <c r="G937" s="84"/>
      <c r="H937" s="84"/>
      <c r="I937" s="97"/>
      <c r="J937" s="97"/>
    </row>
    <row r="938" spans="2:10">
      <c r="B938" s="84"/>
      <c r="C938" s="84"/>
      <c r="D938" s="84"/>
      <c r="E938" s="84"/>
      <c r="F938" s="84"/>
      <c r="G938" s="84"/>
      <c r="H938" s="84"/>
      <c r="I938" s="97"/>
      <c r="J938" s="97"/>
    </row>
    <row r="939" spans="2:10">
      <c r="B939" s="84"/>
      <c r="C939" s="84"/>
      <c r="D939" s="84"/>
      <c r="E939" s="84"/>
      <c r="F939" s="84"/>
      <c r="G939" s="84"/>
      <c r="H939" s="84"/>
      <c r="I939" s="97"/>
      <c r="J939" s="97"/>
    </row>
    <row r="940" spans="2:10">
      <c r="B940" s="84"/>
      <c r="C940" s="84"/>
      <c r="D940" s="84"/>
      <c r="E940" s="84"/>
      <c r="F940" s="84"/>
      <c r="G940" s="84"/>
      <c r="H940" s="84"/>
      <c r="I940" s="97"/>
      <c r="J940" s="97"/>
    </row>
    <row r="941" spans="2:10">
      <c r="B941" s="84"/>
      <c r="C941" s="84"/>
      <c r="D941" s="84"/>
      <c r="E941" s="84"/>
      <c r="F941" s="84"/>
      <c r="G941" s="84"/>
      <c r="H941" s="84"/>
      <c r="I941" s="97"/>
      <c r="J941" s="97"/>
    </row>
    <row r="942" spans="2:10">
      <c r="B942" s="84"/>
      <c r="C942" s="84"/>
      <c r="D942" s="84"/>
      <c r="E942" s="84"/>
      <c r="F942" s="84"/>
      <c r="G942" s="84"/>
      <c r="H942" s="84"/>
      <c r="I942" s="97"/>
      <c r="J942" s="97"/>
    </row>
    <row r="943" spans="2:10">
      <c r="B943" s="84"/>
      <c r="C943" s="84"/>
      <c r="D943" s="84"/>
      <c r="E943" s="84"/>
      <c r="F943" s="84"/>
      <c r="G943" s="84"/>
      <c r="H943" s="84"/>
      <c r="I943" s="97"/>
      <c r="J943" s="97"/>
    </row>
    <row r="944" spans="2:10">
      <c r="B944" s="84"/>
      <c r="C944" s="84"/>
      <c r="D944" s="84"/>
      <c r="E944" s="84"/>
      <c r="F944" s="84"/>
      <c r="G944" s="84"/>
      <c r="H944" s="84"/>
      <c r="I944" s="97"/>
      <c r="J944" s="97"/>
    </row>
    <row r="945" spans="2:10">
      <c r="B945" s="84"/>
      <c r="C945" s="84"/>
      <c r="D945" s="84"/>
      <c r="E945" s="84"/>
      <c r="F945" s="84"/>
      <c r="G945" s="84"/>
      <c r="H945" s="84"/>
      <c r="I945" s="97"/>
      <c r="J945" s="97"/>
    </row>
    <row r="946" spans="2:10">
      <c r="B946" s="84"/>
      <c r="C946" s="84"/>
      <c r="D946" s="84"/>
      <c r="E946" s="84"/>
      <c r="F946" s="84"/>
      <c r="G946" s="84"/>
      <c r="H946" s="84"/>
      <c r="I946" s="97"/>
      <c r="J946" s="97"/>
    </row>
    <row r="947" spans="2:10">
      <c r="B947" s="84"/>
      <c r="C947" s="84"/>
      <c r="D947" s="84"/>
      <c r="E947" s="84"/>
      <c r="F947" s="84"/>
      <c r="G947" s="84"/>
      <c r="H947" s="84"/>
      <c r="I947" s="97"/>
      <c r="J947" s="97"/>
    </row>
    <row r="948" spans="2:10">
      <c r="B948" s="84"/>
      <c r="C948" s="84"/>
      <c r="D948" s="84"/>
      <c r="E948" s="84"/>
      <c r="F948" s="84"/>
      <c r="G948" s="84"/>
      <c r="H948" s="84"/>
      <c r="I948" s="97"/>
      <c r="J948" s="97"/>
    </row>
    <row r="949" spans="2:10">
      <c r="B949" s="84"/>
      <c r="C949" s="84"/>
      <c r="D949" s="84"/>
      <c r="E949" s="84"/>
      <c r="F949" s="84"/>
      <c r="G949" s="84"/>
      <c r="H949" s="84"/>
      <c r="I949" s="97"/>
      <c r="J949" s="97"/>
    </row>
    <row r="950" spans="2:10">
      <c r="B950" s="84"/>
      <c r="C950" s="84"/>
      <c r="D950" s="84"/>
      <c r="E950" s="84"/>
      <c r="F950" s="84"/>
      <c r="G950" s="84"/>
      <c r="H950" s="84"/>
      <c r="I950" s="97"/>
      <c r="J950" s="97"/>
    </row>
    <row r="951" spans="2:10">
      <c r="B951" s="84"/>
      <c r="C951" s="84"/>
      <c r="D951" s="84"/>
      <c r="E951" s="84"/>
      <c r="F951" s="84"/>
      <c r="G951" s="84"/>
      <c r="H951" s="84"/>
      <c r="I951" s="97"/>
      <c r="J951" s="97"/>
    </row>
    <row r="952" spans="2:10">
      <c r="B952" s="84"/>
      <c r="C952" s="84"/>
      <c r="D952" s="84"/>
      <c r="E952" s="84"/>
      <c r="F952" s="84"/>
      <c r="G952" s="84"/>
      <c r="H952" s="84"/>
      <c r="I952" s="97"/>
      <c r="J952" s="97"/>
    </row>
    <row r="953" spans="2:10">
      <c r="B953" s="84"/>
      <c r="C953" s="84"/>
      <c r="D953" s="84"/>
      <c r="E953" s="84"/>
      <c r="F953" s="84"/>
      <c r="G953" s="84"/>
      <c r="H953" s="84"/>
      <c r="I953" s="97"/>
      <c r="J953" s="97"/>
    </row>
    <row r="954" spans="2:10">
      <c r="B954" s="84"/>
      <c r="C954" s="84"/>
      <c r="D954" s="84"/>
      <c r="E954" s="84"/>
      <c r="F954" s="84"/>
      <c r="G954" s="84"/>
      <c r="H954" s="84"/>
      <c r="I954" s="97"/>
      <c r="J954" s="97"/>
    </row>
    <row r="955" spans="2:10">
      <c r="B955" s="84"/>
      <c r="C955" s="84"/>
      <c r="D955" s="84"/>
      <c r="E955" s="84"/>
      <c r="F955" s="84"/>
      <c r="G955" s="84"/>
      <c r="H955" s="84"/>
      <c r="I955" s="97"/>
      <c r="J955" s="97"/>
    </row>
    <row r="956" spans="2:10">
      <c r="B956" s="84"/>
      <c r="C956" s="84"/>
      <c r="D956" s="84"/>
      <c r="E956" s="84"/>
      <c r="F956" s="84"/>
      <c r="G956" s="84"/>
      <c r="H956" s="84"/>
      <c r="I956" s="97"/>
      <c r="J956" s="97"/>
    </row>
    <row r="957" spans="2:10">
      <c r="B957" s="84"/>
      <c r="C957" s="84"/>
      <c r="D957" s="84"/>
      <c r="E957" s="84"/>
      <c r="F957" s="84"/>
      <c r="G957" s="84"/>
      <c r="H957" s="84"/>
      <c r="I957" s="97"/>
      <c r="J957" s="97"/>
    </row>
    <row r="958" spans="2:10">
      <c r="B958" s="84"/>
      <c r="C958" s="84"/>
      <c r="D958" s="84"/>
      <c r="E958" s="84"/>
      <c r="F958" s="84"/>
      <c r="G958" s="84"/>
      <c r="H958" s="84"/>
      <c r="I958" s="97"/>
      <c r="J958" s="97"/>
    </row>
    <row r="959" spans="2:10">
      <c r="B959" s="84"/>
      <c r="C959" s="84"/>
      <c r="D959" s="84"/>
      <c r="E959" s="84"/>
      <c r="F959" s="84"/>
      <c r="G959" s="84"/>
      <c r="H959" s="84"/>
      <c r="I959" s="97"/>
      <c r="J959" s="97"/>
    </row>
    <row r="960" spans="2:10">
      <c r="B960" s="84"/>
      <c r="C960" s="84"/>
      <c r="D960" s="84"/>
      <c r="E960" s="84"/>
      <c r="F960" s="84"/>
      <c r="G960" s="84"/>
      <c r="H960" s="84"/>
      <c r="I960" s="97"/>
      <c r="J960" s="97"/>
    </row>
    <row r="961" spans="2:10">
      <c r="B961" s="84"/>
      <c r="C961" s="84"/>
      <c r="D961" s="84"/>
      <c r="E961" s="84"/>
      <c r="F961" s="84"/>
      <c r="G961" s="84"/>
      <c r="H961" s="84"/>
      <c r="I961" s="97"/>
      <c r="J961" s="97"/>
    </row>
    <row r="962" spans="2:10">
      <c r="B962" s="84"/>
      <c r="C962" s="84"/>
      <c r="D962" s="84"/>
      <c r="E962" s="84"/>
      <c r="F962" s="84"/>
      <c r="G962" s="84"/>
      <c r="H962" s="84"/>
      <c r="I962" s="97"/>
      <c r="J962" s="97"/>
    </row>
    <row r="963" spans="2:10">
      <c r="B963" s="84"/>
      <c r="C963" s="84"/>
      <c r="D963" s="84"/>
      <c r="E963" s="84"/>
      <c r="F963" s="84"/>
      <c r="G963" s="84"/>
      <c r="H963" s="84"/>
      <c r="I963" s="97"/>
      <c r="J963" s="97"/>
    </row>
    <row r="964" spans="2:10">
      <c r="B964" s="84"/>
      <c r="C964" s="84"/>
      <c r="D964" s="84"/>
      <c r="E964" s="84"/>
      <c r="F964" s="84"/>
      <c r="G964" s="84"/>
      <c r="H964" s="84"/>
      <c r="I964" s="97"/>
      <c r="J964" s="97"/>
    </row>
    <row r="965" spans="2:10">
      <c r="B965" s="84"/>
      <c r="C965" s="84"/>
      <c r="D965" s="84"/>
      <c r="E965" s="84"/>
      <c r="F965" s="84"/>
      <c r="G965" s="84"/>
      <c r="H965" s="84"/>
      <c r="I965" s="97"/>
      <c r="J965" s="97"/>
    </row>
    <row r="966" spans="2:10">
      <c r="B966" s="84"/>
      <c r="C966" s="84"/>
      <c r="D966" s="84"/>
      <c r="E966" s="84"/>
      <c r="F966" s="84"/>
      <c r="G966" s="84"/>
      <c r="H966" s="84"/>
      <c r="I966" s="97"/>
      <c r="J966" s="97"/>
    </row>
    <row r="967" spans="2:10">
      <c r="B967" s="84"/>
      <c r="C967" s="84"/>
      <c r="D967" s="84"/>
      <c r="E967" s="84"/>
      <c r="F967" s="84"/>
      <c r="G967" s="84"/>
      <c r="H967" s="84"/>
      <c r="I967" s="97"/>
      <c r="J967" s="97"/>
    </row>
    <row r="968" spans="2:10">
      <c r="B968" s="84"/>
      <c r="C968" s="84"/>
      <c r="D968" s="84"/>
      <c r="E968" s="84"/>
      <c r="F968" s="84"/>
      <c r="G968" s="84"/>
      <c r="H968" s="84"/>
      <c r="I968" s="97"/>
      <c r="J968" s="97"/>
    </row>
    <row r="969" spans="2:10">
      <c r="B969" s="84"/>
      <c r="C969" s="84"/>
      <c r="D969" s="84"/>
      <c r="E969" s="84"/>
      <c r="F969" s="84"/>
      <c r="G969" s="84"/>
      <c r="H969" s="84"/>
      <c r="I969" s="97"/>
      <c r="J969" s="97"/>
    </row>
    <row r="970" spans="2:10">
      <c r="B970" s="84"/>
      <c r="C970" s="84"/>
      <c r="D970" s="84"/>
      <c r="E970" s="84"/>
      <c r="F970" s="84"/>
      <c r="G970" s="84"/>
      <c r="H970" s="84"/>
      <c r="I970" s="97"/>
      <c r="J970" s="97"/>
    </row>
    <row r="971" spans="2:10">
      <c r="B971" s="84"/>
      <c r="C971" s="84"/>
      <c r="D971" s="84"/>
      <c r="E971" s="84"/>
      <c r="F971" s="84"/>
      <c r="G971" s="84"/>
      <c r="H971" s="84"/>
      <c r="I971" s="97"/>
      <c r="J971" s="97"/>
    </row>
    <row r="972" spans="2:10">
      <c r="B972" s="84"/>
      <c r="C972" s="84"/>
      <c r="D972" s="84"/>
      <c r="E972" s="84"/>
      <c r="F972" s="84"/>
      <c r="G972" s="84"/>
      <c r="H972" s="84"/>
      <c r="I972" s="97"/>
      <c r="J972" s="97"/>
    </row>
    <row r="973" spans="2:10">
      <c r="B973" s="84"/>
      <c r="C973" s="84"/>
      <c r="D973" s="84"/>
      <c r="E973" s="84"/>
      <c r="F973" s="84"/>
      <c r="G973" s="84"/>
      <c r="H973" s="84"/>
      <c r="I973" s="97"/>
      <c r="J973" s="97"/>
    </row>
    <row r="974" spans="2:10">
      <c r="B974" s="84"/>
      <c r="C974" s="84"/>
      <c r="D974" s="84"/>
      <c r="E974" s="84"/>
      <c r="F974" s="84"/>
      <c r="G974" s="84"/>
      <c r="H974" s="84"/>
      <c r="I974" s="97"/>
      <c r="J974" s="97"/>
    </row>
    <row r="975" spans="2:10">
      <c r="B975" s="84"/>
      <c r="C975" s="84"/>
      <c r="D975" s="84"/>
      <c r="E975" s="84"/>
      <c r="F975" s="84"/>
      <c r="G975" s="84"/>
      <c r="H975" s="84"/>
      <c r="I975" s="97"/>
      <c r="J975" s="97"/>
    </row>
    <row r="976" spans="2:10">
      <c r="B976" s="84"/>
      <c r="C976" s="84"/>
      <c r="D976" s="84"/>
      <c r="E976" s="84"/>
      <c r="F976" s="84"/>
      <c r="G976" s="84"/>
      <c r="H976" s="84"/>
      <c r="I976" s="97"/>
      <c r="J976" s="97"/>
    </row>
    <row r="977" spans="2:10">
      <c r="B977" s="84"/>
      <c r="C977" s="84"/>
      <c r="D977" s="84"/>
      <c r="E977" s="84"/>
      <c r="F977" s="84"/>
      <c r="G977" s="84"/>
      <c r="H977" s="84"/>
      <c r="I977" s="97"/>
      <c r="J977" s="97"/>
    </row>
    <row r="978" spans="2:10">
      <c r="B978" s="84"/>
      <c r="C978" s="84"/>
      <c r="D978" s="84"/>
      <c r="E978" s="84"/>
      <c r="F978" s="84"/>
      <c r="G978" s="84"/>
      <c r="H978" s="84"/>
      <c r="I978" s="97"/>
      <c r="J978" s="97"/>
    </row>
    <row r="979" spans="2:10">
      <c r="B979" s="84"/>
      <c r="C979" s="84"/>
      <c r="D979" s="84"/>
      <c r="E979" s="84"/>
      <c r="F979" s="84"/>
      <c r="G979" s="84"/>
      <c r="H979" s="84"/>
      <c r="I979" s="97"/>
      <c r="J979" s="97"/>
    </row>
    <row r="980" spans="2:10">
      <c r="B980" s="84"/>
      <c r="C980" s="84"/>
      <c r="D980" s="84"/>
      <c r="E980" s="84"/>
      <c r="F980" s="84"/>
      <c r="G980" s="84"/>
      <c r="H980" s="84"/>
      <c r="I980" s="97"/>
      <c r="J980" s="97"/>
    </row>
    <row r="981" spans="2:10">
      <c r="B981" s="84"/>
      <c r="C981" s="84"/>
      <c r="D981" s="84"/>
      <c r="E981" s="84"/>
      <c r="F981" s="84"/>
      <c r="G981" s="84"/>
      <c r="H981" s="84"/>
      <c r="I981" s="97"/>
      <c r="J981" s="97"/>
    </row>
    <row r="982" spans="2:10">
      <c r="B982" s="84"/>
      <c r="C982" s="84"/>
      <c r="D982" s="84"/>
      <c r="E982" s="84"/>
      <c r="F982" s="84"/>
      <c r="G982" s="84"/>
      <c r="H982" s="84"/>
      <c r="I982" s="97"/>
      <c r="J982" s="97"/>
    </row>
    <row r="983" spans="2:10">
      <c r="B983" s="84"/>
      <c r="C983" s="84"/>
      <c r="D983" s="84"/>
      <c r="E983" s="84"/>
      <c r="F983" s="84"/>
      <c r="G983" s="84"/>
      <c r="H983" s="84"/>
      <c r="I983" s="97"/>
      <c r="J983" s="97"/>
    </row>
    <row r="984" spans="2:10">
      <c r="B984" s="84"/>
      <c r="C984" s="84"/>
      <c r="D984" s="84"/>
      <c r="E984" s="84"/>
      <c r="F984" s="84"/>
      <c r="G984" s="84"/>
      <c r="H984" s="84"/>
      <c r="I984" s="97"/>
      <c r="J984" s="97"/>
    </row>
    <row r="985" spans="2:10">
      <c r="B985" s="84"/>
      <c r="C985" s="84"/>
      <c r="D985" s="84"/>
      <c r="E985" s="84"/>
      <c r="F985" s="84"/>
      <c r="G985" s="84"/>
      <c r="H985" s="84"/>
      <c r="I985" s="97"/>
      <c r="J985" s="97"/>
    </row>
    <row r="986" spans="2:10">
      <c r="B986" s="84"/>
      <c r="C986" s="84"/>
      <c r="D986" s="84"/>
      <c r="E986" s="84"/>
      <c r="F986" s="84"/>
      <c r="G986" s="84"/>
      <c r="H986" s="84"/>
      <c r="I986" s="97"/>
      <c r="J986" s="97"/>
    </row>
    <row r="987" spans="2:10">
      <c r="B987" s="84"/>
      <c r="C987" s="84"/>
      <c r="D987" s="84"/>
      <c r="E987" s="84"/>
      <c r="F987" s="84"/>
      <c r="G987" s="84"/>
      <c r="H987" s="84"/>
      <c r="I987" s="97"/>
      <c r="J987" s="97"/>
    </row>
    <row r="988" spans="2:10">
      <c r="B988" s="84"/>
      <c r="C988" s="84"/>
      <c r="D988" s="84"/>
      <c r="E988" s="84"/>
      <c r="F988" s="84"/>
      <c r="G988" s="84"/>
      <c r="H988" s="84"/>
      <c r="I988" s="97"/>
      <c r="J988" s="97"/>
    </row>
    <row r="989" spans="2:10">
      <c r="B989" s="84"/>
      <c r="C989" s="84"/>
      <c r="D989" s="84"/>
      <c r="E989" s="84"/>
      <c r="F989" s="84"/>
      <c r="G989" s="84"/>
      <c r="H989" s="84"/>
      <c r="I989" s="97"/>
      <c r="J989" s="97"/>
    </row>
    <row r="990" spans="2:10">
      <c r="B990" s="84"/>
      <c r="C990" s="84"/>
      <c r="D990" s="84"/>
      <c r="E990" s="84"/>
      <c r="F990" s="84"/>
      <c r="G990" s="84"/>
      <c r="H990" s="84"/>
      <c r="I990" s="97"/>
      <c r="J990" s="97"/>
    </row>
    <row r="991" spans="2:10">
      <c r="B991" s="84"/>
      <c r="C991" s="84"/>
      <c r="D991" s="84"/>
      <c r="E991" s="84"/>
      <c r="F991" s="84"/>
      <c r="G991" s="84"/>
      <c r="H991" s="84"/>
      <c r="I991" s="97"/>
      <c r="J991" s="97"/>
    </row>
    <row r="992" spans="2:10">
      <c r="B992" s="84"/>
      <c r="C992" s="84"/>
      <c r="D992" s="84"/>
      <c r="E992" s="84"/>
      <c r="F992" s="84"/>
      <c r="G992" s="84"/>
      <c r="H992" s="84"/>
      <c r="I992" s="97"/>
      <c r="J992" s="97"/>
    </row>
    <row r="993" spans="2:10">
      <c r="B993" s="84"/>
      <c r="C993" s="84"/>
      <c r="D993" s="84"/>
      <c r="E993" s="84"/>
      <c r="F993" s="84"/>
      <c r="G993" s="84"/>
      <c r="H993" s="84"/>
      <c r="I993" s="97"/>
      <c r="J993" s="97"/>
    </row>
    <row r="994" spans="2:10">
      <c r="B994" s="84"/>
      <c r="C994" s="84"/>
      <c r="D994" s="84"/>
      <c r="E994" s="84"/>
      <c r="F994" s="84"/>
      <c r="G994" s="84"/>
      <c r="H994" s="84"/>
      <c r="I994" s="97"/>
      <c r="J994" s="97"/>
    </row>
    <row r="995" spans="2:10">
      <c r="B995" s="84"/>
      <c r="C995" s="84"/>
      <c r="D995" s="84"/>
      <c r="E995" s="84"/>
      <c r="F995" s="84"/>
      <c r="G995" s="84"/>
      <c r="H995" s="84"/>
      <c r="I995" s="97"/>
      <c r="J995" s="97"/>
    </row>
    <row r="996" spans="2:10">
      <c r="B996" s="84"/>
      <c r="C996" s="84"/>
      <c r="D996" s="84"/>
      <c r="E996" s="84"/>
      <c r="F996" s="84"/>
      <c r="G996" s="84"/>
      <c r="H996" s="84"/>
      <c r="I996" s="97"/>
      <c r="J996" s="97"/>
    </row>
    <row r="997" spans="2:10">
      <c r="B997" s="84"/>
      <c r="C997" s="84"/>
      <c r="D997" s="84"/>
      <c r="E997" s="84"/>
      <c r="F997" s="84"/>
      <c r="G997" s="84"/>
      <c r="H997" s="84"/>
      <c r="I997" s="97"/>
      <c r="J997" s="97"/>
    </row>
    <row r="998" spans="2:10">
      <c r="B998" s="84"/>
      <c r="C998" s="84"/>
      <c r="D998" s="84"/>
      <c r="E998" s="84"/>
      <c r="F998" s="84"/>
      <c r="G998" s="84"/>
      <c r="H998" s="84"/>
      <c r="I998" s="97"/>
      <c r="J998" s="97"/>
    </row>
    <row r="999" spans="2:10">
      <c r="B999" s="84"/>
      <c r="C999" s="84"/>
      <c r="D999" s="84"/>
      <c r="E999" s="84"/>
      <c r="F999" s="84"/>
      <c r="G999" s="84"/>
      <c r="H999" s="84"/>
      <c r="I999" s="97"/>
      <c r="J999" s="97"/>
    </row>
    <row r="1000" spans="2:10">
      <c r="B1000" s="84"/>
      <c r="C1000" s="84"/>
      <c r="D1000" s="84"/>
      <c r="E1000" s="84"/>
      <c r="F1000" s="84"/>
      <c r="G1000" s="84"/>
      <c r="H1000" s="84"/>
      <c r="I1000" s="97"/>
      <c r="J1000" s="97"/>
    </row>
    <row r="1001" spans="2:10">
      <c r="B1001" s="84"/>
      <c r="C1001" s="84"/>
      <c r="D1001" s="84"/>
      <c r="E1001" s="84"/>
      <c r="F1001" s="84"/>
      <c r="G1001" s="84"/>
      <c r="H1001" s="84"/>
      <c r="I1001" s="97"/>
      <c r="J1001" s="97"/>
    </row>
    <row r="1002" spans="2:10">
      <c r="B1002" s="84"/>
      <c r="C1002" s="84"/>
      <c r="D1002" s="84"/>
      <c r="E1002" s="84"/>
      <c r="F1002" s="84"/>
      <c r="G1002" s="84"/>
      <c r="H1002" s="84"/>
      <c r="I1002" s="97"/>
      <c r="J1002" s="97"/>
    </row>
    <row r="1003" spans="2:10">
      <c r="B1003" s="84"/>
      <c r="C1003" s="84"/>
      <c r="D1003" s="84"/>
      <c r="E1003" s="84"/>
      <c r="F1003" s="84"/>
      <c r="G1003" s="84"/>
      <c r="H1003" s="84"/>
      <c r="I1003" s="97"/>
      <c r="J1003" s="97"/>
    </row>
    <row r="1004" spans="2:10">
      <c r="B1004" s="84"/>
      <c r="C1004" s="84"/>
      <c r="D1004" s="84"/>
      <c r="E1004" s="84"/>
      <c r="F1004" s="84"/>
      <c r="G1004" s="84"/>
      <c r="H1004" s="84"/>
      <c r="I1004" s="97"/>
      <c r="J1004" s="97"/>
    </row>
    <row r="1005" spans="2:10">
      <c r="B1005" s="84"/>
      <c r="C1005" s="84"/>
      <c r="D1005" s="84"/>
      <c r="E1005" s="84"/>
      <c r="F1005" s="84"/>
      <c r="G1005" s="84"/>
      <c r="H1005" s="84"/>
      <c r="I1005" s="97"/>
      <c r="J1005" s="97"/>
    </row>
    <row r="1006" spans="2:10">
      <c r="B1006" s="84"/>
      <c r="C1006" s="84"/>
      <c r="D1006" s="84"/>
      <c r="E1006" s="84"/>
      <c r="F1006" s="84"/>
      <c r="G1006" s="84"/>
      <c r="H1006" s="84"/>
      <c r="I1006" s="97"/>
      <c r="J1006" s="97"/>
    </row>
    <row r="1007" spans="2:10">
      <c r="B1007" s="84"/>
      <c r="C1007" s="84"/>
      <c r="D1007" s="84"/>
      <c r="E1007" s="84"/>
      <c r="F1007" s="84"/>
      <c r="G1007" s="84"/>
      <c r="H1007" s="84"/>
      <c r="I1007" s="97"/>
      <c r="J1007" s="97"/>
    </row>
    <row r="1008" spans="2:10">
      <c r="B1008" s="84"/>
      <c r="C1008" s="84"/>
      <c r="D1008" s="84"/>
      <c r="E1008" s="84"/>
      <c r="F1008" s="84"/>
      <c r="G1008" s="84"/>
      <c r="H1008" s="84"/>
      <c r="I1008" s="97"/>
      <c r="J1008" s="97"/>
    </row>
    <row r="1009" spans="2:10">
      <c r="B1009" s="84"/>
      <c r="C1009" s="84"/>
      <c r="D1009" s="84"/>
      <c r="E1009" s="84"/>
      <c r="F1009" s="84"/>
      <c r="G1009" s="84"/>
      <c r="H1009" s="84"/>
      <c r="I1009" s="97"/>
      <c r="J1009" s="97"/>
    </row>
    <row r="1010" spans="2:10">
      <c r="B1010" s="84"/>
      <c r="C1010" s="84"/>
      <c r="D1010" s="84"/>
      <c r="E1010" s="84"/>
      <c r="F1010" s="84"/>
      <c r="G1010" s="84"/>
      <c r="H1010" s="84"/>
      <c r="I1010" s="97"/>
      <c r="J1010" s="97"/>
    </row>
    <row r="1011" spans="2:10">
      <c r="B1011" s="84"/>
      <c r="C1011" s="84"/>
      <c r="D1011" s="84"/>
      <c r="E1011" s="84"/>
      <c r="F1011" s="84"/>
      <c r="G1011" s="84"/>
      <c r="H1011" s="84"/>
      <c r="I1011" s="97"/>
      <c r="J1011" s="97"/>
    </row>
    <row r="1012" spans="2:10">
      <c r="B1012" s="84"/>
      <c r="C1012" s="84"/>
      <c r="D1012" s="84"/>
      <c r="E1012" s="84"/>
      <c r="F1012" s="84"/>
      <c r="G1012" s="84"/>
      <c r="H1012" s="84"/>
      <c r="I1012" s="97"/>
      <c r="J1012" s="97"/>
    </row>
    <row r="1013" spans="2:10">
      <c r="B1013" s="84"/>
      <c r="C1013" s="84"/>
      <c r="D1013" s="84"/>
      <c r="E1013" s="84"/>
      <c r="F1013" s="84"/>
      <c r="G1013" s="84"/>
      <c r="H1013" s="84"/>
      <c r="I1013" s="97"/>
      <c r="J1013" s="97"/>
    </row>
    <row r="1014" spans="2:10">
      <c r="B1014" s="84"/>
      <c r="C1014" s="84"/>
      <c r="D1014" s="84"/>
      <c r="E1014" s="84"/>
      <c r="F1014" s="84"/>
      <c r="G1014" s="84"/>
      <c r="H1014" s="84"/>
      <c r="I1014" s="97"/>
      <c r="J1014" s="97"/>
    </row>
    <row r="1015" spans="2:10">
      <c r="B1015" s="84"/>
      <c r="C1015" s="84"/>
      <c r="D1015" s="84"/>
      <c r="E1015" s="84"/>
      <c r="F1015" s="84"/>
      <c r="G1015" s="84"/>
      <c r="H1015" s="84"/>
      <c r="I1015" s="97"/>
      <c r="J1015" s="97"/>
    </row>
    <row r="1016" spans="2:10">
      <c r="B1016" s="84"/>
      <c r="C1016" s="84"/>
      <c r="D1016" s="84"/>
      <c r="E1016" s="84"/>
      <c r="F1016" s="84"/>
      <c r="G1016" s="84"/>
      <c r="H1016" s="84"/>
      <c r="I1016" s="97"/>
      <c r="J1016" s="97"/>
    </row>
    <row r="1017" spans="2:10">
      <c r="B1017" s="84"/>
      <c r="C1017" s="84"/>
      <c r="D1017" s="84"/>
      <c r="E1017" s="84"/>
      <c r="F1017" s="84"/>
      <c r="G1017" s="84"/>
      <c r="H1017" s="84"/>
      <c r="I1017" s="97"/>
      <c r="J1017" s="97"/>
    </row>
    <row r="1018" spans="2:10">
      <c r="B1018" s="84"/>
      <c r="C1018" s="84"/>
      <c r="D1018" s="84"/>
      <c r="E1018" s="84"/>
      <c r="F1018" s="84"/>
      <c r="G1018" s="84"/>
      <c r="H1018" s="84"/>
      <c r="I1018" s="97"/>
      <c r="J1018" s="97"/>
    </row>
    <row r="1019" spans="2:10">
      <c r="B1019" s="84"/>
      <c r="C1019" s="84"/>
      <c r="D1019" s="84"/>
      <c r="E1019" s="84"/>
      <c r="F1019" s="84"/>
      <c r="G1019" s="84"/>
      <c r="H1019" s="84"/>
      <c r="I1019" s="97"/>
      <c r="J1019" s="97"/>
    </row>
    <row r="1020" spans="2:10">
      <c r="B1020" s="84"/>
      <c r="C1020" s="84"/>
      <c r="D1020" s="84"/>
      <c r="E1020" s="84"/>
      <c r="F1020" s="84"/>
      <c r="G1020" s="84"/>
      <c r="H1020" s="84"/>
      <c r="I1020" s="97"/>
      <c r="J1020" s="97"/>
    </row>
    <row r="1021" spans="2:10">
      <c r="B1021" s="84"/>
      <c r="C1021" s="84"/>
      <c r="D1021" s="84"/>
      <c r="E1021" s="84"/>
      <c r="F1021" s="84"/>
      <c r="G1021" s="84"/>
      <c r="H1021" s="84"/>
      <c r="I1021" s="97"/>
      <c r="J1021" s="97"/>
    </row>
    <row r="1022" spans="2:10">
      <c r="B1022" s="84"/>
      <c r="C1022" s="84"/>
      <c r="D1022" s="84"/>
      <c r="E1022" s="84"/>
      <c r="F1022" s="84"/>
      <c r="G1022" s="84"/>
      <c r="H1022" s="84"/>
      <c r="I1022" s="97"/>
      <c r="J1022" s="97"/>
    </row>
    <row r="1023" spans="2:10">
      <c r="B1023" s="84"/>
      <c r="C1023" s="84"/>
      <c r="D1023" s="84"/>
      <c r="E1023" s="84"/>
      <c r="F1023" s="84"/>
      <c r="G1023" s="84"/>
      <c r="H1023" s="84"/>
      <c r="I1023" s="97"/>
      <c r="J1023" s="97"/>
    </row>
    <row r="1024" spans="2:10">
      <c r="B1024" s="84"/>
      <c r="C1024" s="84"/>
      <c r="D1024" s="84"/>
      <c r="E1024" s="84"/>
      <c r="F1024" s="84"/>
      <c r="G1024" s="84"/>
      <c r="H1024" s="84"/>
      <c r="I1024" s="97"/>
      <c r="J1024" s="97"/>
    </row>
    <row r="1025" spans="2:10">
      <c r="B1025" s="84"/>
      <c r="C1025" s="84"/>
      <c r="D1025" s="84"/>
      <c r="E1025" s="84"/>
      <c r="F1025" s="84"/>
      <c r="G1025" s="84"/>
      <c r="H1025" s="84"/>
      <c r="I1025" s="97"/>
      <c r="J1025" s="97"/>
    </row>
    <row r="1026" spans="2:10">
      <c r="B1026" s="84"/>
      <c r="C1026" s="84"/>
      <c r="D1026" s="84"/>
      <c r="E1026" s="84"/>
      <c r="F1026" s="84"/>
      <c r="G1026" s="84"/>
      <c r="H1026" s="84"/>
      <c r="I1026" s="97"/>
      <c r="J1026" s="97"/>
    </row>
    <row r="1027" spans="2:10">
      <c r="B1027" s="84"/>
      <c r="C1027" s="84"/>
      <c r="D1027" s="84"/>
      <c r="E1027" s="84"/>
      <c r="F1027" s="84"/>
      <c r="G1027" s="84"/>
      <c r="H1027" s="84"/>
      <c r="I1027" s="97"/>
      <c r="J1027" s="97"/>
    </row>
    <row r="1028" spans="2:10">
      <c r="B1028" s="84"/>
      <c r="C1028" s="84"/>
      <c r="D1028" s="84"/>
      <c r="E1028" s="84"/>
      <c r="F1028" s="84"/>
      <c r="G1028" s="84"/>
      <c r="H1028" s="84"/>
      <c r="I1028" s="97"/>
      <c r="J1028" s="97"/>
    </row>
    <row r="1029" spans="2:10">
      <c r="B1029" s="84"/>
      <c r="C1029" s="84"/>
      <c r="D1029" s="84"/>
      <c r="E1029" s="84"/>
      <c r="F1029" s="84"/>
      <c r="G1029" s="84"/>
      <c r="H1029" s="84"/>
      <c r="I1029" s="97"/>
      <c r="J1029" s="97"/>
    </row>
    <row r="1030" spans="2:10">
      <c r="B1030" s="84"/>
      <c r="C1030" s="84"/>
      <c r="D1030" s="84"/>
      <c r="E1030" s="84"/>
      <c r="F1030" s="84"/>
      <c r="G1030" s="84"/>
      <c r="H1030" s="84"/>
      <c r="I1030" s="97"/>
      <c r="J1030" s="97"/>
    </row>
    <row r="1031" spans="2:10">
      <c r="B1031" s="84"/>
      <c r="C1031" s="84"/>
      <c r="D1031" s="84"/>
      <c r="E1031" s="84"/>
      <c r="F1031" s="84"/>
      <c r="G1031" s="84"/>
      <c r="H1031" s="84"/>
      <c r="I1031" s="97"/>
      <c r="J1031" s="97"/>
    </row>
    <row r="1032" spans="2:10">
      <c r="B1032" s="84"/>
      <c r="C1032" s="84"/>
      <c r="D1032" s="84"/>
      <c r="E1032" s="84"/>
      <c r="F1032" s="84"/>
      <c r="G1032" s="84"/>
      <c r="H1032" s="84"/>
      <c r="I1032" s="97"/>
      <c r="J1032" s="97"/>
    </row>
    <row r="1033" spans="2:10">
      <c r="B1033" s="84"/>
      <c r="C1033" s="84"/>
      <c r="D1033" s="84"/>
      <c r="E1033" s="84"/>
      <c r="F1033" s="84"/>
      <c r="G1033" s="84"/>
      <c r="H1033" s="84"/>
      <c r="I1033" s="97"/>
      <c r="J1033" s="97"/>
    </row>
    <row r="1034" spans="2:10">
      <c r="B1034" s="84"/>
      <c r="C1034" s="84"/>
      <c r="D1034" s="84"/>
      <c r="E1034" s="84"/>
      <c r="F1034" s="84"/>
      <c r="G1034" s="84"/>
      <c r="H1034" s="84"/>
      <c r="I1034" s="97"/>
      <c r="J1034" s="97"/>
    </row>
    <row r="1035" spans="2:10">
      <c r="B1035" s="84"/>
      <c r="C1035" s="84"/>
      <c r="D1035" s="84"/>
      <c r="E1035" s="84"/>
      <c r="F1035" s="84"/>
      <c r="G1035" s="84"/>
      <c r="H1035" s="84"/>
      <c r="I1035" s="97"/>
      <c r="J1035" s="97"/>
    </row>
    <row r="1036" spans="2:10">
      <c r="B1036" s="84"/>
      <c r="C1036" s="84"/>
      <c r="D1036" s="84"/>
      <c r="E1036" s="84"/>
      <c r="F1036" s="84"/>
      <c r="G1036" s="84"/>
      <c r="H1036" s="84"/>
      <c r="I1036" s="97"/>
      <c r="J1036" s="97"/>
    </row>
    <row r="1037" spans="2:10">
      <c r="B1037" s="84"/>
      <c r="C1037" s="84"/>
      <c r="D1037" s="84"/>
      <c r="E1037" s="84"/>
      <c r="F1037" s="84"/>
      <c r="G1037" s="84"/>
      <c r="H1037" s="84"/>
      <c r="I1037" s="97"/>
      <c r="J1037" s="97"/>
    </row>
    <row r="1038" spans="2:10">
      <c r="B1038" s="84"/>
      <c r="C1038" s="84"/>
      <c r="D1038" s="84"/>
      <c r="E1038" s="84"/>
      <c r="F1038" s="84"/>
      <c r="G1038" s="84"/>
      <c r="H1038" s="84"/>
      <c r="I1038" s="97"/>
      <c r="J1038" s="97"/>
    </row>
    <row r="1039" spans="2:10">
      <c r="B1039" s="84"/>
      <c r="C1039" s="84"/>
      <c r="D1039" s="84"/>
      <c r="E1039" s="84"/>
      <c r="F1039" s="84"/>
      <c r="G1039" s="84"/>
      <c r="H1039" s="84"/>
      <c r="I1039" s="97"/>
      <c r="J1039" s="97"/>
    </row>
    <row r="1040" spans="2:10">
      <c r="B1040" s="84"/>
      <c r="C1040" s="84"/>
      <c r="D1040" s="84"/>
      <c r="E1040" s="84"/>
      <c r="F1040" s="84"/>
      <c r="G1040" s="84"/>
      <c r="H1040" s="84"/>
      <c r="I1040" s="97"/>
      <c r="J1040" s="97"/>
    </row>
    <row r="1041" spans="2:10">
      <c r="B1041" s="84"/>
      <c r="C1041" s="84"/>
      <c r="D1041" s="84"/>
      <c r="E1041" s="84"/>
      <c r="F1041" s="84"/>
      <c r="G1041" s="84"/>
      <c r="H1041" s="84"/>
      <c r="I1041" s="97"/>
      <c r="J1041" s="97"/>
    </row>
    <row r="1042" spans="2:10">
      <c r="B1042" s="84"/>
      <c r="C1042" s="84"/>
      <c r="D1042" s="84"/>
      <c r="E1042" s="84"/>
      <c r="F1042" s="84"/>
      <c r="G1042" s="84"/>
      <c r="H1042" s="84"/>
      <c r="I1042" s="97"/>
      <c r="J1042" s="97"/>
    </row>
    <row r="1043" spans="2:10">
      <c r="B1043" s="84"/>
      <c r="C1043" s="84"/>
      <c r="D1043" s="84"/>
      <c r="E1043" s="84"/>
      <c r="F1043" s="84"/>
      <c r="G1043" s="84"/>
      <c r="H1043" s="84"/>
      <c r="I1043" s="97"/>
      <c r="J1043" s="97"/>
    </row>
    <row r="1044" spans="2:10">
      <c r="B1044" s="84"/>
      <c r="C1044" s="84"/>
      <c r="D1044" s="84"/>
      <c r="E1044" s="84"/>
      <c r="F1044" s="84"/>
      <c r="G1044" s="84"/>
      <c r="H1044" s="84"/>
      <c r="I1044" s="97"/>
      <c r="J1044" s="97"/>
    </row>
    <row r="1045" spans="2:10">
      <c r="B1045" s="84"/>
      <c r="C1045" s="84"/>
      <c r="D1045" s="84"/>
      <c r="E1045" s="84"/>
      <c r="F1045" s="84"/>
      <c r="G1045" s="84"/>
      <c r="H1045" s="84"/>
      <c r="I1045" s="97"/>
      <c r="J1045" s="97"/>
    </row>
    <row r="1046" spans="2:10">
      <c r="B1046" s="84"/>
      <c r="C1046" s="84"/>
      <c r="D1046" s="84"/>
      <c r="E1046" s="84"/>
      <c r="F1046" s="84"/>
      <c r="G1046" s="84"/>
      <c r="H1046" s="84"/>
      <c r="I1046" s="97"/>
      <c r="J1046" s="97"/>
    </row>
    <row r="1047" spans="2:10">
      <c r="B1047" s="84"/>
      <c r="C1047" s="84"/>
      <c r="D1047" s="84"/>
      <c r="E1047" s="84"/>
      <c r="F1047" s="84"/>
      <c r="G1047" s="84"/>
      <c r="H1047" s="84"/>
      <c r="I1047" s="97"/>
      <c r="J1047" s="97"/>
    </row>
    <row r="1048" spans="2:10">
      <c r="B1048" s="84"/>
      <c r="C1048" s="84"/>
      <c r="D1048" s="84"/>
      <c r="E1048" s="84"/>
      <c r="F1048" s="84"/>
      <c r="G1048" s="84"/>
      <c r="H1048" s="84"/>
      <c r="I1048" s="97"/>
      <c r="J1048" s="97"/>
    </row>
    <row r="1049" spans="2:10">
      <c r="B1049" s="84"/>
      <c r="C1049" s="84"/>
      <c r="D1049" s="84"/>
      <c r="E1049" s="84"/>
      <c r="F1049" s="84"/>
      <c r="G1049" s="84"/>
      <c r="H1049" s="84"/>
      <c r="I1049" s="97"/>
      <c r="J1049" s="97"/>
    </row>
    <row r="1050" spans="2:10">
      <c r="B1050" s="84"/>
      <c r="C1050" s="84"/>
      <c r="D1050" s="84"/>
      <c r="E1050" s="84"/>
      <c r="F1050" s="84"/>
      <c r="G1050" s="84"/>
      <c r="H1050" s="84"/>
      <c r="I1050" s="97"/>
      <c r="J1050" s="97"/>
    </row>
    <row r="1051" spans="2:10">
      <c r="B1051" s="84"/>
      <c r="C1051" s="84"/>
      <c r="D1051" s="84"/>
      <c r="E1051" s="84"/>
      <c r="F1051" s="84"/>
      <c r="G1051" s="84"/>
      <c r="H1051" s="84"/>
      <c r="I1051" s="97"/>
      <c r="J1051" s="97"/>
    </row>
    <row r="1052" spans="2:10">
      <c r="B1052" s="84"/>
      <c r="C1052" s="84"/>
      <c r="D1052" s="84"/>
      <c r="E1052" s="84"/>
      <c r="F1052" s="84"/>
      <c r="G1052" s="84"/>
      <c r="H1052" s="84"/>
      <c r="I1052" s="97"/>
      <c r="J1052" s="97"/>
    </row>
    <row r="1053" spans="2:10">
      <c r="B1053" s="84"/>
      <c r="C1053" s="84"/>
      <c r="D1053" s="84"/>
      <c r="E1053" s="84"/>
      <c r="F1053" s="84"/>
      <c r="G1053" s="84"/>
      <c r="H1053" s="84"/>
      <c r="I1053" s="97"/>
      <c r="J1053" s="97"/>
    </row>
    <row r="1054" spans="2:10">
      <c r="B1054" s="84"/>
      <c r="C1054" s="84"/>
      <c r="D1054" s="84"/>
      <c r="E1054" s="84"/>
      <c r="F1054" s="84"/>
      <c r="G1054" s="84"/>
      <c r="H1054" s="84"/>
      <c r="I1054" s="97"/>
      <c r="J1054" s="97"/>
    </row>
    <row r="1055" spans="2:10">
      <c r="B1055" s="84"/>
      <c r="C1055" s="84"/>
      <c r="D1055" s="84"/>
      <c r="E1055" s="84"/>
      <c r="F1055" s="84"/>
      <c r="G1055" s="84"/>
      <c r="H1055" s="84"/>
      <c r="I1055" s="97"/>
      <c r="J1055" s="97"/>
    </row>
    <row r="1056" spans="2:10">
      <c r="B1056" s="84"/>
      <c r="C1056" s="84"/>
      <c r="D1056" s="84"/>
      <c r="E1056" s="84"/>
      <c r="F1056" s="84"/>
      <c r="G1056" s="84"/>
      <c r="H1056" s="84"/>
      <c r="I1056" s="97"/>
      <c r="J1056" s="97"/>
    </row>
    <row r="1057" spans="2:10">
      <c r="B1057" s="84"/>
      <c r="C1057" s="84"/>
      <c r="D1057" s="84"/>
      <c r="E1057" s="84"/>
      <c r="F1057" s="84"/>
      <c r="G1057" s="84"/>
      <c r="H1057" s="84"/>
      <c r="I1057" s="97"/>
      <c r="J1057" s="97"/>
    </row>
    <row r="1058" spans="2:10">
      <c r="B1058" s="84"/>
      <c r="C1058" s="84"/>
      <c r="D1058" s="84"/>
      <c r="E1058" s="84"/>
      <c r="F1058" s="84"/>
      <c r="G1058" s="84"/>
      <c r="H1058" s="84"/>
      <c r="I1058" s="97"/>
      <c r="J1058" s="97"/>
    </row>
    <row r="1059" spans="2:10">
      <c r="B1059" s="84"/>
      <c r="C1059" s="84"/>
      <c r="D1059" s="84"/>
      <c r="E1059" s="84"/>
      <c r="F1059" s="84"/>
      <c r="G1059" s="84"/>
      <c r="H1059" s="84"/>
      <c r="I1059" s="97"/>
      <c r="J1059" s="97"/>
    </row>
    <row r="1060" spans="2:10">
      <c r="B1060" s="84"/>
      <c r="C1060" s="84"/>
      <c r="D1060" s="84"/>
      <c r="E1060" s="84"/>
      <c r="F1060" s="84"/>
      <c r="G1060" s="84"/>
      <c r="H1060" s="84"/>
      <c r="I1060" s="97"/>
      <c r="J1060" s="97"/>
    </row>
    <row r="1061" spans="2:10">
      <c r="B1061" s="84"/>
      <c r="C1061" s="84"/>
      <c r="D1061" s="84"/>
      <c r="E1061" s="84"/>
      <c r="F1061" s="84"/>
      <c r="G1061" s="84"/>
      <c r="H1061" s="84"/>
      <c r="I1061" s="97"/>
      <c r="J1061" s="97"/>
    </row>
    <row r="1062" spans="2:10">
      <c r="B1062" s="84"/>
      <c r="C1062" s="84"/>
      <c r="D1062" s="84"/>
      <c r="E1062" s="84"/>
      <c r="F1062" s="84"/>
      <c r="G1062" s="84"/>
      <c r="H1062" s="84"/>
      <c r="I1062" s="97"/>
      <c r="J1062" s="97"/>
    </row>
    <row r="1063" spans="2:10">
      <c r="B1063" s="84"/>
      <c r="C1063" s="84"/>
      <c r="D1063" s="84"/>
      <c r="E1063" s="84"/>
      <c r="F1063" s="84"/>
      <c r="G1063" s="84"/>
      <c r="H1063" s="84"/>
      <c r="I1063" s="97"/>
      <c r="J1063" s="97"/>
    </row>
    <row r="1064" spans="2:10">
      <c r="B1064" s="84"/>
      <c r="C1064" s="84"/>
      <c r="D1064" s="84"/>
      <c r="E1064" s="84"/>
      <c r="F1064" s="84"/>
      <c r="G1064" s="84"/>
      <c r="H1064" s="84"/>
      <c r="I1064" s="97"/>
      <c r="J1064" s="97"/>
    </row>
    <row r="1065" spans="2:10">
      <c r="B1065" s="84"/>
      <c r="C1065" s="84"/>
      <c r="D1065" s="84"/>
      <c r="E1065" s="84"/>
      <c r="F1065" s="84"/>
      <c r="G1065" s="84"/>
      <c r="H1065" s="84"/>
      <c r="I1065" s="97"/>
      <c r="J1065" s="97"/>
    </row>
    <row r="1066" spans="2:10">
      <c r="B1066" s="84"/>
      <c r="C1066" s="84"/>
      <c r="D1066" s="84"/>
      <c r="E1066" s="84"/>
      <c r="F1066" s="84"/>
      <c r="G1066" s="84"/>
      <c r="H1066" s="84"/>
      <c r="I1066" s="97"/>
      <c r="J1066" s="97"/>
    </row>
    <row r="1067" spans="2:10">
      <c r="B1067" s="84"/>
      <c r="C1067" s="84"/>
      <c r="D1067" s="84"/>
      <c r="E1067" s="84"/>
      <c r="F1067" s="84"/>
      <c r="G1067" s="84"/>
      <c r="H1067" s="84"/>
      <c r="I1067" s="97"/>
      <c r="J1067" s="97"/>
    </row>
    <row r="1068" spans="2:10">
      <c r="B1068" s="84"/>
      <c r="C1068" s="84"/>
      <c r="D1068" s="84"/>
      <c r="E1068" s="84"/>
      <c r="F1068" s="84"/>
      <c r="G1068" s="84"/>
      <c r="H1068" s="84"/>
      <c r="I1068" s="97"/>
      <c r="J1068" s="97"/>
    </row>
    <row r="1069" spans="2:10">
      <c r="B1069" s="84"/>
      <c r="C1069" s="84"/>
      <c r="D1069" s="84"/>
      <c r="E1069" s="84"/>
      <c r="F1069" s="84"/>
      <c r="G1069" s="84"/>
      <c r="H1069" s="84"/>
      <c r="I1069" s="97"/>
      <c r="J1069" s="97"/>
    </row>
    <row r="1070" spans="2:10">
      <c r="B1070" s="84"/>
      <c r="C1070" s="84"/>
      <c r="D1070" s="84"/>
      <c r="E1070" s="84"/>
      <c r="F1070" s="84"/>
      <c r="G1070" s="84"/>
      <c r="H1070" s="84"/>
      <c r="I1070" s="97"/>
      <c r="J1070" s="97"/>
    </row>
    <row r="1071" spans="2:10">
      <c r="B1071" s="84"/>
      <c r="C1071" s="84"/>
      <c r="D1071" s="84"/>
      <c r="E1071" s="84"/>
      <c r="F1071" s="84"/>
      <c r="G1071" s="84"/>
      <c r="H1071" s="84"/>
      <c r="I1071" s="97"/>
      <c r="J1071" s="97"/>
    </row>
    <row r="1072" spans="2:10">
      <c r="B1072" s="84"/>
      <c r="C1072" s="84"/>
      <c r="D1072" s="84"/>
      <c r="E1072" s="84"/>
      <c r="F1072" s="84"/>
      <c r="G1072" s="84"/>
      <c r="H1072" s="84"/>
      <c r="I1072" s="97"/>
      <c r="J1072" s="97"/>
    </row>
    <row r="1073" spans="2:10">
      <c r="B1073" s="84"/>
      <c r="C1073" s="84"/>
      <c r="D1073" s="84"/>
      <c r="E1073" s="84"/>
      <c r="F1073" s="84"/>
      <c r="G1073" s="84"/>
      <c r="H1073" s="84"/>
      <c r="I1073" s="97"/>
      <c r="J1073" s="97"/>
    </row>
    <row r="1074" spans="2:10">
      <c r="B1074" s="84"/>
      <c r="C1074" s="84"/>
      <c r="D1074" s="84"/>
      <c r="E1074" s="84"/>
      <c r="F1074" s="84"/>
      <c r="G1074" s="84"/>
      <c r="H1074" s="84"/>
      <c r="I1074" s="97"/>
      <c r="J1074" s="97"/>
    </row>
    <row r="1075" spans="2:10">
      <c r="B1075" s="84"/>
      <c r="C1075" s="84"/>
      <c r="D1075" s="84"/>
      <c r="E1075" s="84"/>
      <c r="F1075" s="84"/>
      <c r="G1075" s="84"/>
      <c r="H1075" s="84"/>
      <c r="I1075" s="97"/>
      <c r="J1075" s="97"/>
    </row>
    <row r="1076" spans="2:10">
      <c r="B1076" s="84"/>
      <c r="C1076" s="84"/>
      <c r="D1076" s="84"/>
      <c r="E1076" s="84"/>
      <c r="F1076" s="84"/>
      <c r="G1076" s="84"/>
      <c r="H1076" s="84"/>
      <c r="I1076" s="97"/>
      <c r="J1076" s="97"/>
    </row>
    <row r="1077" spans="2:10">
      <c r="B1077" s="84"/>
      <c r="C1077" s="84"/>
      <c r="D1077" s="84"/>
      <c r="E1077" s="84"/>
      <c r="F1077" s="84"/>
      <c r="G1077" s="84"/>
      <c r="H1077" s="84"/>
      <c r="I1077" s="97"/>
      <c r="J1077" s="97"/>
    </row>
    <row r="1078" spans="2:10">
      <c r="B1078" s="84"/>
      <c r="C1078" s="84"/>
      <c r="D1078" s="84"/>
      <c r="E1078" s="84"/>
      <c r="F1078" s="84"/>
      <c r="G1078" s="84"/>
      <c r="H1078" s="84"/>
      <c r="I1078" s="97"/>
      <c r="J1078" s="97"/>
    </row>
    <row r="1079" spans="2:10">
      <c r="B1079" s="84"/>
      <c r="C1079" s="84"/>
      <c r="D1079" s="84"/>
      <c r="E1079" s="84"/>
      <c r="F1079" s="84"/>
      <c r="G1079" s="84"/>
      <c r="H1079" s="84"/>
      <c r="I1079" s="97"/>
      <c r="J1079" s="97"/>
    </row>
    <row r="1080" spans="2:10">
      <c r="B1080" s="84"/>
      <c r="C1080" s="84"/>
      <c r="D1080" s="84"/>
      <c r="E1080" s="84"/>
      <c r="F1080" s="84"/>
      <c r="G1080" s="84"/>
      <c r="H1080" s="84"/>
      <c r="I1080" s="97"/>
      <c r="J1080" s="97"/>
    </row>
    <row r="1081" spans="2:10">
      <c r="B1081" s="84"/>
      <c r="C1081" s="84"/>
      <c r="D1081" s="84"/>
      <c r="E1081" s="84"/>
      <c r="F1081" s="84"/>
      <c r="G1081" s="84"/>
      <c r="H1081" s="84"/>
      <c r="I1081" s="97"/>
      <c r="J1081" s="97"/>
    </row>
    <row r="1082" spans="2:10">
      <c r="B1082" s="84"/>
      <c r="C1082" s="84"/>
      <c r="D1082" s="84"/>
      <c r="E1082" s="84"/>
      <c r="F1082" s="84"/>
      <c r="G1082" s="84"/>
      <c r="H1082" s="84"/>
      <c r="I1082" s="97"/>
      <c r="J1082" s="97"/>
    </row>
    <row r="1083" spans="2:10">
      <c r="B1083" s="84"/>
      <c r="C1083" s="84"/>
      <c r="D1083" s="84"/>
      <c r="E1083" s="84"/>
      <c r="F1083" s="84"/>
      <c r="G1083" s="84"/>
      <c r="H1083" s="84"/>
      <c r="I1083" s="97"/>
      <c r="J1083" s="97"/>
    </row>
    <row r="1084" spans="2:10">
      <c r="B1084" s="84"/>
      <c r="C1084" s="84"/>
      <c r="D1084" s="84"/>
      <c r="E1084" s="84"/>
      <c r="F1084" s="84"/>
      <c r="G1084" s="84"/>
      <c r="H1084" s="84"/>
      <c r="I1084" s="97"/>
      <c r="J1084" s="97"/>
    </row>
    <row r="1085" spans="2:10">
      <c r="B1085" s="84"/>
      <c r="C1085" s="84"/>
      <c r="D1085" s="84"/>
      <c r="E1085" s="84"/>
      <c r="F1085" s="84"/>
      <c r="G1085" s="84"/>
      <c r="H1085" s="84"/>
      <c r="I1085" s="97"/>
      <c r="J1085" s="97"/>
    </row>
    <row r="1086" spans="2:10">
      <c r="B1086" s="84"/>
      <c r="C1086" s="84"/>
      <c r="D1086" s="84"/>
      <c r="E1086" s="84"/>
      <c r="F1086" s="84"/>
      <c r="G1086" s="84"/>
      <c r="H1086" s="84"/>
      <c r="I1086" s="97"/>
      <c r="J1086" s="97"/>
    </row>
    <row r="1087" spans="2:10">
      <c r="B1087" s="84"/>
      <c r="C1087" s="84"/>
      <c r="D1087" s="84"/>
      <c r="E1087" s="84"/>
      <c r="F1087" s="84"/>
      <c r="G1087" s="84"/>
      <c r="H1087" s="84"/>
      <c r="I1087" s="97"/>
      <c r="J1087" s="97"/>
    </row>
    <row r="1088" spans="2:10">
      <c r="B1088" s="84"/>
      <c r="C1088" s="84"/>
      <c r="D1088" s="84"/>
      <c r="E1088" s="84"/>
      <c r="F1088" s="84"/>
      <c r="G1088" s="84"/>
      <c r="H1088" s="84"/>
      <c r="I1088" s="97"/>
      <c r="J1088" s="97"/>
    </row>
    <row r="1089" spans="2:10">
      <c r="B1089" s="84"/>
      <c r="C1089" s="84"/>
      <c r="D1089" s="84"/>
      <c r="E1089" s="84"/>
      <c r="F1089" s="84"/>
      <c r="G1089" s="84"/>
      <c r="H1089" s="84"/>
      <c r="I1089" s="97"/>
      <c r="J1089" s="97"/>
    </row>
    <row r="1090" spans="2:10">
      <c r="B1090" s="84"/>
      <c r="C1090" s="84"/>
      <c r="D1090" s="84"/>
      <c r="E1090" s="84"/>
      <c r="F1090" s="84"/>
      <c r="G1090" s="84"/>
      <c r="H1090" s="84"/>
      <c r="I1090" s="97"/>
      <c r="J1090" s="97"/>
    </row>
    <row r="1091" spans="2:10">
      <c r="B1091" s="84"/>
      <c r="C1091" s="84"/>
      <c r="D1091" s="84"/>
      <c r="E1091" s="84"/>
      <c r="F1091" s="84"/>
      <c r="G1091" s="84"/>
      <c r="H1091" s="84"/>
      <c r="I1091" s="97"/>
      <c r="J1091" s="97"/>
    </row>
    <row r="1092" spans="2:10">
      <c r="B1092" s="84"/>
      <c r="C1092" s="84"/>
      <c r="D1092" s="84"/>
      <c r="E1092" s="84"/>
      <c r="F1092" s="84"/>
      <c r="G1092" s="84"/>
      <c r="H1092" s="84"/>
      <c r="I1092" s="97"/>
      <c r="J1092" s="97"/>
    </row>
    <row r="1093" spans="2:10">
      <c r="B1093" s="84"/>
      <c r="C1093" s="84"/>
      <c r="D1093" s="84"/>
      <c r="E1093" s="84"/>
      <c r="F1093" s="84"/>
      <c r="G1093" s="84"/>
      <c r="H1093" s="84"/>
      <c r="I1093" s="97"/>
      <c r="J1093" s="97"/>
    </row>
    <row r="1094" spans="2:10">
      <c r="B1094" s="84"/>
      <c r="C1094" s="84"/>
      <c r="D1094" s="84"/>
      <c r="E1094" s="84"/>
      <c r="F1094" s="84"/>
      <c r="G1094" s="84"/>
      <c r="H1094" s="84"/>
      <c r="I1094" s="97"/>
      <c r="J1094" s="97"/>
    </row>
    <row r="1095" spans="2:10">
      <c r="B1095" s="84"/>
      <c r="C1095" s="84"/>
      <c r="D1095" s="84"/>
      <c r="E1095" s="84"/>
      <c r="F1095" s="84"/>
      <c r="G1095" s="84"/>
      <c r="H1095" s="84"/>
      <c r="I1095" s="97"/>
      <c r="J1095" s="97"/>
    </row>
    <row r="1096" spans="2:10">
      <c r="B1096" s="84"/>
      <c r="C1096" s="84"/>
      <c r="D1096" s="84"/>
      <c r="E1096" s="84"/>
      <c r="F1096" s="84"/>
      <c r="G1096" s="84"/>
      <c r="H1096" s="84"/>
      <c r="I1096" s="97"/>
      <c r="J1096" s="97"/>
    </row>
    <row r="1097" spans="2:10">
      <c r="B1097" s="84"/>
      <c r="C1097" s="84"/>
      <c r="D1097" s="84"/>
      <c r="E1097" s="84"/>
      <c r="F1097" s="84"/>
      <c r="G1097" s="84"/>
      <c r="H1097" s="84"/>
      <c r="I1097" s="97"/>
      <c r="J1097" s="97"/>
    </row>
    <row r="1098" spans="2:10">
      <c r="B1098" s="84"/>
      <c r="C1098" s="84"/>
      <c r="D1098" s="84"/>
      <c r="E1098" s="84"/>
      <c r="F1098" s="84"/>
      <c r="G1098" s="84"/>
      <c r="H1098" s="84"/>
      <c r="I1098" s="97"/>
      <c r="J1098" s="97"/>
    </row>
    <row r="1099" spans="2:10">
      <c r="B1099" s="84"/>
      <c r="C1099" s="84"/>
      <c r="D1099" s="84"/>
      <c r="E1099" s="84"/>
      <c r="F1099" s="84"/>
      <c r="G1099" s="84"/>
      <c r="H1099" s="84"/>
      <c r="I1099" s="97"/>
      <c r="J1099" s="97"/>
    </row>
    <row r="1100" spans="2:10">
      <c r="B1100" s="84"/>
      <c r="C1100" s="84"/>
      <c r="D1100" s="84"/>
      <c r="E1100" s="84"/>
      <c r="F1100" s="84"/>
      <c r="G1100" s="84"/>
      <c r="H1100" s="84"/>
      <c r="I1100" s="97"/>
      <c r="J1100" s="97"/>
    </row>
    <row r="1101" spans="2:10">
      <c r="B1101" s="84"/>
      <c r="C1101" s="84"/>
      <c r="D1101" s="84"/>
      <c r="E1101" s="84"/>
      <c r="F1101" s="84"/>
      <c r="G1101" s="84"/>
      <c r="H1101" s="84"/>
      <c r="I1101" s="97"/>
      <c r="J1101" s="97"/>
    </row>
    <row r="1102" spans="2:10">
      <c r="B1102" s="84"/>
      <c r="C1102" s="84"/>
      <c r="D1102" s="84"/>
      <c r="E1102" s="84"/>
      <c r="F1102" s="84"/>
      <c r="G1102" s="84"/>
      <c r="H1102" s="84"/>
      <c r="I1102" s="97"/>
      <c r="J1102" s="97"/>
    </row>
    <row r="1103" spans="2:10">
      <c r="B1103" s="84"/>
      <c r="C1103" s="84"/>
      <c r="D1103" s="84"/>
      <c r="E1103" s="84"/>
      <c r="F1103" s="84"/>
      <c r="G1103" s="84"/>
      <c r="H1103" s="84"/>
      <c r="I1103" s="97"/>
      <c r="J1103" s="97"/>
    </row>
    <row r="1104" spans="2:10">
      <c r="B1104" s="84"/>
      <c r="C1104" s="84"/>
      <c r="D1104" s="84"/>
      <c r="E1104" s="84"/>
      <c r="F1104" s="84"/>
      <c r="G1104" s="84"/>
      <c r="H1104" s="84"/>
      <c r="I1104" s="97"/>
      <c r="J1104" s="97"/>
    </row>
    <row r="1105" spans="2:10">
      <c r="B1105" s="84"/>
      <c r="C1105" s="84"/>
      <c r="D1105" s="84"/>
      <c r="E1105" s="84"/>
      <c r="F1105" s="84"/>
      <c r="G1105" s="84"/>
      <c r="H1105" s="84"/>
      <c r="I1105" s="97"/>
      <c r="J1105" s="97"/>
    </row>
    <row r="1106" spans="2:10">
      <c r="B1106" s="84"/>
      <c r="C1106" s="84"/>
      <c r="D1106" s="84"/>
      <c r="E1106" s="84"/>
      <c r="F1106" s="84"/>
      <c r="G1106" s="84"/>
      <c r="H1106" s="84"/>
      <c r="I1106" s="97"/>
      <c r="J1106" s="97"/>
    </row>
    <row r="1107" spans="2:10">
      <c r="B1107" s="84"/>
      <c r="C1107" s="84"/>
      <c r="D1107" s="84"/>
      <c r="E1107" s="84"/>
      <c r="F1107" s="84"/>
      <c r="G1107" s="84"/>
      <c r="H1107" s="84"/>
      <c r="I1107" s="97"/>
      <c r="J1107" s="97"/>
    </row>
    <row r="1108" spans="2:10">
      <c r="B1108" s="84"/>
      <c r="C1108" s="84"/>
      <c r="D1108" s="84"/>
      <c r="E1108" s="84"/>
      <c r="F1108" s="84"/>
      <c r="G1108" s="84"/>
      <c r="H1108" s="84"/>
      <c r="I1108" s="97"/>
      <c r="J1108" s="97"/>
    </row>
    <row r="1109" spans="2:10">
      <c r="B1109" s="84"/>
      <c r="C1109" s="84"/>
      <c r="D1109" s="84"/>
      <c r="E1109" s="84"/>
      <c r="F1109" s="84"/>
      <c r="G1109" s="84"/>
      <c r="H1109" s="84"/>
      <c r="I1109" s="97"/>
      <c r="J1109" s="97"/>
    </row>
    <row r="1110" spans="2:10">
      <c r="B1110" s="84"/>
      <c r="C1110" s="84"/>
      <c r="D1110" s="84"/>
      <c r="E1110" s="84"/>
      <c r="F1110" s="84"/>
      <c r="G1110" s="84"/>
      <c r="H1110" s="84"/>
      <c r="I1110" s="97"/>
      <c r="J1110" s="97"/>
    </row>
    <row r="1111" spans="2:10">
      <c r="B1111" s="84"/>
      <c r="C1111" s="84"/>
      <c r="D1111" s="84"/>
      <c r="E1111" s="84"/>
      <c r="F1111" s="84"/>
      <c r="G1111" s="84"/>
      <c r="H1111" s="84"/>
      <c r="I1111" s="97"/>
      <c r="J1111" s="97"/>
    </row>
    <row r="1112" spans="2:10">
      <c r="B1112" s="84"/>
      <c r="C1112" s="84"/>
      <c r="D1112" s="84"/>
      <c r="E1112" s="84"/>
      <c r="F1112" s="84"/>
      <c r="G1112" s="84"/>
      <c r="H1112" s="84"/>
      <c r="I1112" s="97"/>
      <c r="J1112" s="97"/>
    </row>
    <row r="1113" spans="2:10">
      <c r="B1113" s="84"/>
      <c r="C1113" s="84"/>
      <c r="D1113" s="84"/>
      <c r="E1113" s="84"/>
      <c r="F1113" s="84"/>
      <c r="G1113" s="84"/>
      <c r="H1113" s="84"/>
      <c r="I1113" s="97"/>
      <c r="J1113" s="97"/>
    </row>
    <row r="1114" spans="2:10">
      <c r="B1114" s="84"/>
      <c r="C1114" s="84"/>
      <c r="D1114" s="84"/>
      <c r="E1114" s="84"/>
      <c r="F1114" s="84"/>
      <c r="G1114" s="84"/>
      <c r="H1114" s="84"/>
      <c r="I1114" s="97"/>
      <c r="J1114" s="97"/>
    </row>
    <row r="1115" spans="2:10">
      <c r="B1115" s="84"/>
      <c r="C1115" s="84"/>
      <c r="D1115" s="84"/>
      <c r="E1115" s="84"/>
      <c r="F1115" s="84"/>
      <c r="G1115" s="84"/>
      <c r="H1115" s="84"/>
      <c r="I1115" s="97"/>
      <c r="J1115" s="97"/>
    </row>
    <row r="1116" spans="2:10">
      <c r="B1116" s="84"/>
      <c r="C1116" s="84"/>
      <c r="D1116" s="84"/>
      <c r="E1116" s="84"/>
      <c r="F1116" s="84"/>
      <c r="G1116" s="84"/>
      <c r="H1116" s="84"/>
      <c r="I1116" s="97"/>
      <c r="J1116" s="97"/>
    </row>
    <row r="1117" spans="2:10">
      <c r="B1117" s="84"/>
      <c r="C1117" s="84"/>
      <c r="D1117" s="84"/>
      <c r="E1117" s="84"/>
      <c r="F1117" s="84"/>
      <c r="G1117" s="84"/>
      <c r="H1117" s="84"/>
      <c r="I1117" s="97"/>
      <c r="J1117" s="97"/>
    </row>
    <row r="1118" spans="2:10">
      <c r="B1118" s="84"/>
      <c r="C1118" s="84"/>
      <c r="D1118" s="84"/>
      <c r="E1118" s="84"/>
      <c r="F1118" s="84"/>
      <c r="G1118" s="84"/>
      <c r="H1118" s="84"/>
      <c r="I1118" s="97"/>
      <c r="J1118" s="97"/>
    </row>
    <row r="1119" spans="2:10">
      <c r="B1119" s="84"/>
      <c r="C1119" s="84"/>
      <c r="D1119" s="84"/>
      <c r="E1119" s="84"/>
      <c r="F1119" s="84"/>
      <c r="G1119" s="84"/>
      <c r="H1119" s="84"/>
      <c r="I1119" s="97"/>
      <c r="J1119" s="97"/>
    </row>
    <row r="1120" spans="2:10">
      <c r="B1120" s="84"/>
      <c r="C1120" s="84"/>
      <c r="D1120" s="84"/>
      <c r="E1120" s="84"/>
      <c r="F1120" s="84"/>
      <c r="G1120" s="84"/>
      <c r="H1120" s="84"/>
      <c r="I1120" s="97"/>
      <c r="J1120" s="97"/>
    </row>
    <row r="1121" spans="2:10">
      <c r="B1121" s="84"/>
      <c r="C1121" s="84"/>
      <c r="D1121" s="84"/>
      <c r="E1121" s="84"/>
      <c r="F1121" s="84"/>
      <c r="G1121" s="84"/>
      <c r="H1121" s="84"/>
      <c r="I1121" s="97"/>
      <c r="J1121" s="97"/>
    </row>
    <row r="1122" spans="2:10">
      <c r="B1122" s="84"/>
      <c r="C1122" s="84"/>
      <c r="D1122" s="84"/>
      <c r="E1122" s="84"/>
      <c r="F1122" s="84"/>
      <c r="G1122" s="84"/>
      <c r="H1122" s="84"/>
      <c r="I1122" s="97"/>
      <c r="J1122" s="97"/>
    </row>
    <row r="1123" spans="2:10">
      <c r="B1123" s="84"/>
      <c r="C1123" s="84"/>
      <c r="D1123" s="84"/>
      <c r="E1123" s="84"/>
      <c r="F1123" s="84"/>
      <c r="G1123" s="84"/>
      <c r="H1123" s="84"/>
      <c r="I1123" s="97"/>
      <c r="J1123" s="97"/>
    </row>
    <row r="1124" spans="2:10">
      <c r="B1124" s="84"/>
      <c r="C1124" s="84"/>
      <c r="D1124" s="84"/>
      <c r="E1124" s="84"/>
      <c r="F1124" s="84"/>
      <c r="G1124" s="84"/>
      <c r="H1124" s="84"/>
      <c r="I1124" s="97"/>
      <c r="J1124" s="97"/>
    </row>
    <row r="1125" spans="2:10">
      <c r="B1125" s="84"/>
      <c r="C1125" s="84"/>
      <c r="D1125" s="84"/>
      <c r="E1125" s="84"/>
      <c r="F1125" s="84"/>
      <c r="G1125" s="84"/>
      <c r="H1125" s="84"/>
      <c r="I1125" s="97"/>
      <c r="J1125" s="97"/>
    </row>
    <row r="1126" spans="2:10">
      <c r="B1126" s="84"/>
      <c r="C1126" s="84"/>
      <c r="D1126" s="84"/>
      <c r="E1126" s="84"/>
      <c r="F1126" s="84"/>
      <c r="G1126" s="84"/>
      <c r="H1126" s="84"/>
      <c r="I1126" s="97"/>
      <c r="J1126" s="97"/>
    </row>
    <row r="1127" spans="2:10">
      <c r="B1127" s="84"/>
      <c r="C1127" s="84"/>
      <c r="D1127" s="84"/>
      <c r="E1127" s="84"/>
      <c r="F1127" s="84"/>
      <c r="G1127" s="84"/>
      <c r="H1127" s="84"/>
      <c r="I1127" s="97"/>
      <c r="J1127" s="97"/>
    </row>
    <row r="1128" spans="2:10">
      <c r="B1128" s="84"/>
      <c r="C1128" s="84"/>
      <c r="D1128" s="84"/>
      <c r="E1128" s="84"/>
      <c r="F1128" s="84"/>
      <c r="G1128" s="84"/>
      <c r="H1128" s="84"/>
      <c r="I1128" s="97"/>
      <c r="J1128" s="97"/>
    </row>
  </sheetData>
  <autoFilter ref="B5:H5" xr:uid="{00000000-0009-0000-0000-000002000000}">
    <sortState xmlns:xlrd2="http://schemas.microsoft.com/office/spreadsheetml/2017/richdata2" ref="B6:H11">
      <sortCondition ref="D5"/>
    </sortState>
  </autoFilter>
  <mergeCells count="2">
    <mergeCell ref="C2:D2"/>
    <mergeCell ref="B3:D3"/>
  </mergeCells>
  <conditionalFormatting sqref="E219:E1048576 E3:E5 E12:E15">
    <cfRule type="containsText" dxfId="99" priority="16" operator="containsText" text="tax">
      <formula>NOT(ISERROR(SEARCH("tax",E3)))</formula>
    </cfRule>
  </conditionalFormatting>
  <conditionalFormatting sqref="J2:K2">
    <cfRule type="containsText" dxfId="98" priority="15" operator="containsText" text="tax">
      <formula>NOT(ISERROR(SEARCH("tax",J2)))</formula>
    </cfRule>
  </conditionalFormatting>
  <conditionalFormatting sqref="G3:J3">
    <cfRule type="containsText" dxfId="97" priority="14" operator="containsText" text="tax">
      <formula>NOT(ISERROR(SEARCH("tax",G3)))</formula>
    </cfRule>
  </conditionalFormatting>
  <conditionalFormatting sqref="E2">
    <cfRule type="cellIs" dxfId="96" priority="13" operator="equal">
      <formula>0</formula>
    </cfRule>
  </conditionalFormatting>
  <conditionalFormatting sqref="I1129:J1048576 I1:J206">
    <cfRule type="cellIs" dxfId="95" priority="12" operator="equal">
      <formula>0</formula>
    </cfRule>
  </conditionalFormatting>
  <conditionalFormatting sqref="P2 P4:P5 P12:P15">
    <cfRule type="containsText" dxfId="94" priority="11" operator="containsText" text="tax">
      <formula>NOT(ISERROR(SEARCH("tax",P2)))</formula>
    </cfRule>
  </conditionalFormatting>
  <conditionalFormatting sqref="R2:S2">
    <cfRule type="containsText" dxfId="93" priority="10" operator="containsText" text="tax">
      <formula>NOT(ISERROR(SEARCH("tax",R2)))</formula>
    </cfRule>
  </conditionalFormatting>
  <conditionalFormatting sqref="R3:S3 T1:U5 T26:U1048576">
    <cfRule type="cellIs" dxfId="92" priority="6" operator="equal">
      <formula>0</formula>
    </cfRule>
  </conditionalFormatting>
  <conditionalFormatting sqref="S1">
    <cfRule type="cellIs" dxfId="91" priority="5" operator="equal">
      <formula>0</formula>
    </cfRule>
  </conditionalFormatting>
  <conditionalFormatting sqref="P3">
    <cfRule type="cellIs" dxfId="90" priority="4" operator="equal">
      <formula>0</formula>
    </cfRule>
  </conditionalFormatting>
  <conditionalFormatting sqref="P2">
    <cfRule type="cellIs" dxfId="89" priority="3" operator="equal">
      <formula>0</formula>
    </cfRule>
  </conditionalFormatting>
  <conditionalFormatting sqref="E6:E11">
    <cfRule type="containsText" dxfId="88" priority="2" operator="containsText" text="tax">
      <formula>NOT(ISERROR(SEARCH("tax",E6)))</formula>
    </cfRule>
  </conditionalFormatting>
  <conditionalFormatting sqref="P6:P11">
    <cfRule type="containsText" dxfId="87" priority="1" operator="containsText" text="tax">
      <formula>NOT(ISERROR(SEARCH("tax",P6)))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FF7F0"/>
  </sheetPr>
  <dimension ref="A1:AB176"/>
  <sheetViews>
    <sheetView workbookViewId="0">
      <selection activeCell="L10" sqref="L10"/>
    </sheetView>
  </sheetViews>
  <sheetFormatPr defaultColWidth="9.140625" defaultRowHeight="15"/>
  <cols>
    <col min="1" max="1" width="3.140625" style="13" customWidth="1"/>
    <col min="2" max="2" width="51.140625" style="14" customWidth="1"/>
    <col min="3" max="3" width="9.140625" style="19"/>
    <col min="4" max="4" width="9.140625" style="20"/>
    <col min="5" max="5" width="32.85546875" style="19" customWidth="1"/>
    <col min="6" max="6" width="3.85546875" style="17" customWidth="1"/>
    <col min="7" max="7" width="9.140625" style="17"/>
    <col min="8" max="8" width="14.140625" style="17" bestFit="1" customWidth="1"/>
    <col min="9" max="10" width="9.140625" style="23"/>
    <col min="11" max="16384" width="9.140625" style="13"/>
  </cols>
  <sheetData>
    <row r="1" spans="1:28" s="27" customFormat="1">
      <c r="B1" s="28"/>
      <c r="C1" s="28"/>
      <c r="D1" s="29"/>
      <c r="E1" s="28"/>
      <c r="I1" s="30"/>
      <c r="J1" s="30"/>
    </row>
    <row r="2" spans="1:28" s="27" customFormat="1">
      <c r="B2" s="28"/>
      <c r="C2" s="28"/>
      <c r="D2" s="29"/>
      <c r="E2" s="28"/>
      <c r="G2" s="28"/>
      <c r="H2" s="28"/>
      <c r="I2" s="30"/>
      <c r="J2" s="30"/>
    </row>
    <row r="3" spans="1:28" s="27" customFormat="1">
      <c r="B3" s="28"/>
      <c r="C3" s="28"/>
      <c r="D3" s="29"/>
      <c r="E3" s="28"/>
      <c r="G3" s="28"/>
      <c r="H3" s="28"/>
      <c r="I3" s="30"/>
      <c r="J3" s="30"/>
    </row>
    <row r="4" spans="1:28" s="3" customFormat="1">
      <c r="B4" s="4"/>
      <c r="C4" s="4" t="s">
        <v>0</v>
      </c>
      <c r="D4" s="5" t="s">
        <v>1</v>
      </c>
      <c r="E4" s="4" t="s">
        <v>2</v>
      </c>
      <c r="F4" s="3" t="s">
        <v>3</v>
      </c>
      <c r="G4" s="3" t="s">
        <v>4</v>
      </c>
      <c r="H4" s="3" t="s">
        <v>5</v>
      </c>
      <c r="I4" s="3" t="s">
        <v>4</v>
      </c>
      <c r="J4" s="3" t="s">
        <v>5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20.25">
      <c r="A5" s="6"/>
      <c r="B5" s="7" t="s">
        <v>6</v>
      </c>
      <c r="C5" s="8"/>
      <c r="D5" s="9"/>
      <c r="E5" s="8" t="s">
        <v>7</v>
      </c>
      <c r="F5" s="10">
        <v>1</v>
      </c>
      <c r="G5" s="11"/>
      <c r="H5" s="12">
        <v>5000</v>
      </c>
      <c r="I5" s="22"/>
      <c r="J5" s="22"/>
      <c r="M5" s="52"/>
      <c r="N5" s="52"/>
      <c r="O5" s="52"/>
      <c r="P5" s="56" t="s">
        <v>19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>
      <c r="B6" s="48"/>
      <c r="C6" s="49">
        <v>2000</v>
      </c>
      <c r="D6" s="15">
        <f ca="1">TODAY()-200</f>
        <v>43941</v>
      </c>
      <c r="E6" s="16" t="s">
        <v>8</v>
      </c>
      <c r="F6" s="17">
        <v>1</v>
      </c>
      <c r="G6" s="17">
        <v>41</v>
      </c>
      <c r="I6" s="22"/>
      <c r="J6" s="2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>
      <c r="B7" s="48"/>
      <c r="C7" s="49">
        <v>2001</v>
      </c>
      <c r="D7" s="15">
        <f ca="1">TODAY()-100</f>
        <v>44041</v>
      </c>
      <c r="E7" s="18" t="s">
        <v>9</v>
      </c>
      <c r="F7" s="17">
        <v>2</v>
      </c>
      <c r="G7" s="17">
        <v>39</v>
      </c>
      <c r="I7" s="22"/>
      <c r="J7" s="2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>
      <c r="B8" s="48" t="s">
        <v>15</v>
      </c>
      <c r="C8" s="49">
        <v>2002</v>
      </c>
      <c r="D8" s="15">
        <f ca="1">TODAY()-85</f>
        <v>44056</v>
      </c>
      <c r="E8" s="16" t="s">
        <v>10</v>
      </c>
      <c r="G8" s="17">
        <v>600</v>
      </c>
      <c r="I8" s="22"/>
      <c r="J8" s="2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>
      <c r="B9" s="48"/>
      <c r="C9" s="49">
        <v>2004</v>
      </c>
      <c r="D9" s="15">
        <f ca="1">TODAY()-75</f>
        <v>44066</v>
      </c>
      <c r="E9" s="16" t="s">
        <v>12</v>
      </c>
      <c r="H9" s="17">
        <v>800</v>
      </c>
      <c r="I9" s="22"/>
      <c r="J9" s="2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1:28">
      <c r="B10" s="48"/>
      <c r="C10" s="49">
        <v>2003</v>
      </c>
      <c r="D10" s="15">
        <f ca="1">TODAY()-3</f>
        <v>44138</v>
      </c>
      <c r="E10" s="16" t="s">
        <v>11</v>
      </c>
      <c r="G10" s="17">
        <v>55</v>
      </c>
      <c r="I10" s="22"/>
      <c r="J10" s="2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</row>
    <row r="11" spans="1:28">
      <c r="B11" s="48"/>
      <c r="C11" s="50" t="s">
        <v>13</v>
      </c>
      <c r="D11" s="15">
        <f ca="1">TODAY()</f>
        <v>44141</v>
      </c>
      <c r="E11" s="21" t="s">
        <v>14</v>
      </c>
      <c r="G11" s="17">
        <v>120</v>
      </c>
      <c r="I11" s="22"/>
      <c r="J11" s="2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pans="1:28">
      <c r="B12" s="48"/>
      <c r="C12" s="49"/>
      <c r="D12" s="15"/>
      <c r="E12" s="16"/>
      <c r="I12" s="22"/>
      <c r="J12" s="2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pans="1:28">
      <c r="B13" s="48"/>
      <c r="C13" s="49"/>
      <c r="D13" s="15"/>
      <c r="I13" s="22"/>
      <c r="J13" s="2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28">
      <c r="B14" s="48"/>
      <c r="C14" s="49"/>
      <c r="I14" s="22"/>
      <c r="J14" s="2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</row>
    <row r="15" spans="1:28">
      <c r="B15" s="48"/>
      <c r="I15" s="22"/>
      <c r="J15" s="2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spans="1:28">
      <c r="B16" s="48"/>
      <c r="C16" s="20"/>
      <c r="E16" s="20"/>
      <c r="F16" s="20"/>
      <c r="G16" s="20"/>
      <c r="H16" s="20"/>
      <c r="I16" s="22"/>
      <c r="J16" s="2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2:28">
      <c r="B17" s="48"/>
      <c r="C17" s="20"/>
      <c r="E17" s="20"/>
      <c r="F17" s="20"/>
      <c r="G17" s="20"/>
      <c r="H17" s="20"/>
      <c r="I17" s="22"/>
      <c r="J17" s="2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2:28">
      <c r="B18" s="48"/>
      <c r="C18" s="20"/>
      <c r="E18" s="20"/>
      <c r="F18" s="20"/>
      <c r="G18" s="20"/>
      <c r="H18" s="20"/>
      <c r="I18" s="22"/>
      <c r="J18" s="2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</row>
    <row r="19" spans="2:28">
      <c r="B19" s="48"/>
      <c r="C19" s="20"/>
      <c r="E19" s="20"/>
      <c r="F19" s="20"/>
      <c r="G19" s="20"/>
      <c r="H19" s="20"/>
      <c r="I19" s="22"/>
      <c r="J19" s="2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2:28">
      <c r="B20" s="48"/>
      <c r="C20" s="20"/>
      <c r="E20" s="20"/>
      <c r="F20" s="20"/>
      <c r="G20" s="20"/>
      <c r="H20" s="20"/>
      <c r="I20" s="22"/>
      <c r="J20" s="2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spans="2:28">
      <c r="B21" s="48"/>
      <c r="C21" s="20"/>
      <c r="E21" s="20"/>
      <c r="F21" s="20"/>
      <c r="G21" s="20"/>
      <c r="H21" s="20"/>
      <c r="I21" s="22"/>
      <c r="J21" s="2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</row>
    <row r="22" spans="2:28">
      <c r="B22" s="48"/>
      <c r="C22" s="20"/>
      <c r="E22" s="20"/>
      <c r="F22" s="20"/>
      <c r="G22" s="20"/>
      <c r="H22" s="20"/>
      <c r="I22" s="22"/>
      <c r="J22" s="2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</row>
    <row r="23" spans="2:28">
      <c r="B23" s="51"/>
      <c r="C23" s="13"/>
      <c r="D23" s="13"/>
      <c r="E23" s="13"/>
      <c r="F23" s="13"/>
      <c r="G23" s="13"/>
      <c r="H23" s="13"/>
      <c r="I23" s="13"/>
      <c r="J23" s="2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</row>
    <row r="24" spans="2:28">
      <c r="B24" s="51"/>
      <c r="C24" s="13"/>
      <c r="D24" s="13"/>
      <c r="E24" s="13"/>
      <c r="F24" s="13"/>
      <c r="G24" s="13"/>
      <c r="H24" s="13"/>
      <c r="I24" s="13"/>
      <c r="J24" s="2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</row>
    <row r="25" spans="2:28">
      <c r="B25" s="51"/>
      <c r="C25" s="13"/>
      <c r="D25" s="13"/>
      <c r="E25" s="13"/>
      <c r="F25" s="13"/>
      <c r="G25" s="13"/>
      <c r="H25" s="13"/>
      <c r="I25" s="13"/>
      <c r="J25" s="2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spans="2:28">
      <c r="B26" s="51"/>
      <c r="C26" s="13"/>
      <c r="D26" s="13"/>
      <c r="E26" s="13"/>
      <c r="F26" s="13"/>
      <c r="G26" s="13"/>
      <c r="H26" s="13"/>
      <c r="I26" s="13"/>
      <c r="J26" s="2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spans="2:28">
      <c r="B27" s="51"/>
      <c r="C27" s="13"/>
      <c r="D27" s="13"/>
      <c r="E27" s="13"/>
      <c r="F27" s="13"/>
      <c r="G27" s="13"/>
      <c r="H27" s="13"/>
      <c r="I27" s="13"/>
      <c r="J27" s="2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spans="2:28">
      <c r="B28" s="51"/>
      <c r="C28" s="13"/>
      <c r="D28" s="13"/>
      <c r="E28" s="13"/>
      <c r="F28" s="13"/>
      <c r="G28" s="13"/>
      <c r="H28" s="13"/>
      <c r="I28" s="13"/>
      <c r="J28" s="2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2:28">
      <c r="B29" s="51"/>
      <c r="C29" s="13"/>
      <c r="D29" s="13"/>
      <c r="E29" s="13"/>
      <c r="F29" s="13"/>
      <c r="G29" s="13"/>
      <c r="H29" s="13"/>
      <c r="I29" s="13"/>
      <c r="J29" s="2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2:28">
      <c r="B30" s="51"/>
      <c r="C30" s="13"/>
      <c r="D30" s="13"/>
      <c r="E30" s="13"/>
      <c r="F30" s="13"/>
      <c r="G30" s="13"/>
      <c r="H30" s="13"/>
      <c r="I30" s="13"/>
      <c r="J30" s="2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2:28">
      <c r="B31" s="51"/>
      <c r="C31" s="13"/>
      <c r="D31" s="13"/>
      <c r="E31" s="13"/>
      <c r="F31" s="13"/>
      <c r="G31" s="13"/>
      <c r="H31" s="13"/>
      <c r="I31" s="13"/>
      <c r="J31" s="22"/>
    </row>
    <row r="32" spans="2:28">
      <c r="B32" s="51"/>
      <c r="C32" s="13"/>
      <c r="D32" s="13"/>
      <c r="E32" s="13"/>
      <c r="F32" s="13"/>
      <c r="G32" s="13"/>
      <c r="H32" s="13"/>
      <c r="I32" s="13"/>
      <c r="J32" s="22"/>
    </row>
    <row r="33" spans="2:10">
      <c r="B33" s="51"/>
      <c r="C33" s="13"/>
      <c r="D33" s="13"/>
      <c r="E33" s="13"/>
      <c r="F33" s="13"/>
      <c r="G33" s="13"/>
      <c r="H33" s="13"/>
      <c r="I33" s="13"/>
      <c r="J33" s="22"/>
    </row>
    <row r="34" spans="2:10">
      <c r="B34" s="51"/>
      <c r="C34" s="13"/>
      <c r="D34" s="13"/>
      <c r="E34" s="13"/>
      <c r="F34" s="13"/>
      <c r="G34" s="13"/>
      <c r="H34" s="13"/>
      <c r="I34" s="13"/>
      <c r="J34" s="22"/>
    </row>
    <row r="35" spans="2:10">
      <c r="B35" s="51"/>
      <c r="C35" s="13"/>
      <c r="D35" s="13"/>
      <c r="E35" s="13"/>
      <c r="F35" s="13"/>
      <c r="G35" s="13"/>
      <c r="H35" s="13"/>
      <c r="I35" s="13"/>
      <c r="J35" s="22"/>
    </row>
    <row r="36" spans="2:10">
      <c r="B36" s="51"/>
      <c r="C36" s="13"/>
      <c r="D36" s="13"/>
      <c r="E36" s="13"/>
      <c r="F36" s="13"/>
      <c r="G36" s="13"/>
      <c r="H36" s="13"/>
      <c r="I36" s="13"/>
      <c r="J36" s="22"/>
    </row>
    <row r="37" spans="2:10">
      <c r="B37" s="51"/>
      <c r="C37" s="13"/>
      <c r="D37" s="13"/>
      <c r="E37" s="13"/>
      <c r="F37" s="13"/>
      <c r="G37" s="13"/>
      <c r="H37" s="13"/>
      <c r="I37" s="13"/>
      <c r="J37" s="22"/>
    </row>
    <row r="38" spans="2:10">
      <c r="B38" s="51"/>
      <c r="C38" s="13"/>
      <c r="D38" s="13"/>
      <c r="E38" s="13"/>
      <c r="F38" s="13"/>
      <c r="G38" s="13"/>
      <c r="H38" s="13"/>
      <c r="I38" s="13"/>
      <c r="J38" s="22"/>
    </row>
    <row r="39" spans="2:10">
      <c r="B39" s="51"/>
      <c r="C39" s="13"/>
      <c r="D39" s="13"/>
      <c r="E39" s="13"/>
      <c r="F39" s="13"/>
      <c r="G39" s="13"/>
      <c r="H39" s="13"/>
      <c r="I39" s="13"/>
      <c r="J39" s="22"/>
    </row>
    <row r="40" spans="2:10">
      <c r="B40" s="51"/>
      <c r="C40" s="13"/>
      <c r="D40" s="13"/>
      <c r="E40" s="13"/>
      <c r="F40" s="13"/>
      <c r="G40" s="13"/>
      <c r="H40" s="13"/>
      <c r="I40" s="13"/>
      <c r="J40" s="22"/>
    </row>
    <row r="41" spans="2:10">
      <c r="B41" s="51"/>
      <c r="C41" s="13"/>
      <c r="D41" s="13"/>
      <c r="E41" s="13"/>
      <c r="F41" s="13"/>
      <c r="G41" s="13"/>
      <c r="H41" s="13"/>
      <c r="I41" s="13"/>
      <c r="J41" s="22"/>
    </row>
    <row r="42" spans="2:10">
      <c r="B42" s="51"/>
      <c r="C42" s="13"/>
      <c r="D42" s="13"/>
      <c r="E42" s="13"/>
      <c r="F42" s="13"/>
      <c r="G42" s="13"/>
      <c r="H42" s="13"/>
      <c r="I42" s="13"/>
      <c r="J42" s="22"/>
    </row>
    <row r="43" spans="2:10">
      <c r="B43" s="51"/>
      <c r="C43" s="13"/>
      <c r="D43" s="13"/>
      <c r="E43" s="13"/>
      <c r="F43" s="13"/>
      <c r="G43" s="13"/>
      <c r="H43" s="13"/>
      <c r="I43" s="13"/>
      <c r="J43" s="22"/>
    </row>
    <row r="44" spans="2:10">
      <c r="B44" s="51"/>
      <c r="C44" s="13"/>
      <c r="D44" s="13"/>
      <c r="E44" s="13"/>
      <c r="F44" s="13"/>
      <c r="G44" s="13"/>
      <c r="H44" s="13"/>
      <c r="I44" s="13"/>
      <c r="J44" s="22"/>
    </row>
    <row r="45" spans="2:10">
      <c r="B45" s="51"/>
      <c r="C45" s="13"/>
      <c r="D45" s="13"/>
      <c r="E45" s="13"/>
      <c r="F45" s="13"/>
      <c r="G45" s="13"/>
      <c r="H45" s="13"/>
      <c r="I45" s="13"/>
      <c r="J45" s="22"/>
    </row>
    <row r="46" spans="2:10">
      <c r="B46" s="51"/>
      <c r="C46" s="13"/>
      <c r="D46" s="13"/>
      <c r="E46" s="13"/>
      <c r="F46" s="13"/>
      <c r="G46" s="13"/>
      <c r="H46" s="13"/>
      <c r="I46" s="13"/>
      <c r="J46" s="22"/>
    </row>
    <row r="47" spans="2:10">
      <c r="B47" s="51"/>
      <c r="C47" s="13"/>
      <c r="D47" s="13"/>
      <c r="E47" s="13"/>
      <c r="F47" s="13"/>
      <c r="G47" s="13"/>
      <c r="H47" s="13"/>
      <c r="I47" s="13"/>
      <c r="J47" s="13"/>
    </row>
    <row r="48" spans="2:10">
      <c r="B48" s="51"/>
      <c r="C48" s="13"/>
      <c r="D48" s="13"/>
      <c r="E48" s="13"/>
      <c r="F48" s="13"/>
      <c r="G48" s="13"/>
      <c r="H48" s="13"/>
      <c r="I48" s="13"/>
      <c r="J48" s="13"/>
    </row>
    <row r="49" spans="2:10">
      <c r="B49" s="51"/>
      <c r="C49" s="13"/>
      <c r="D49" s="13"/>
      <c r="E49" s="13"/>
      <c r="F49" s="13"/>
      <c r="G49" s="13"/>
      <c r="H49" s="13"/>
      <c r="I49" s="13"/>
      <c r="J49" s="13"/>
    </row>
    <row r="50" spans="2:10">
      <c r="B50" s="51"/>
      <c r="C50" s="13"/>
      <c r="D50" s="13"/>
      <c r="E50" s="13"/>
      <c r="F50" s="13"/>
      <c r="G50" s="13"/>
      <c r="H50" s="13"/>
      <c r="I50" s="13"/>
      <c r="J50" s="13"/>
    </row>
    <row r="51" spans="2:10">
      <c r="B51" s="51"/>
      <c r="C51" s="13"/>
      <c r="D51" s="13"/>
      <c r="E51" s="13"/>
      <c r="F51" s="13"/>
      <c r="G51" s="13"/>
      <c r="H51" s="13"/>
      <c r="I51" s="13"/>
      <c r="J51" s="13"/>
    </row>
    <row r="52" spans="2:10">
      <c r="B52" s="51"/>
      <c r="C52" s="13"/>
      <c r="D52" s="13"/>
      <c r="E52" s="13"/>
      <c r="F52" s="13"/>
      <c r="G52" s="13"/>
      <c r="H52" s="13"/>
      <c r="I52" s="13"/>
      <c r="J52" s="13"/>
    </row>
    <row r="53" spans="2:10">
      <c r="B53" s="51"/>
      <c r="C53" s="13"/>
      <c r="D53" s="13"/>
      <c r="E53" s="13"/>
      <c r="F53" s="13"/>
      <c r="G53" s="13"/>
      <c r="H53" s="13"/>
      <c r="I53" s="13"/>
      <c r="J53" s="13"/>
    </row>
    <row r="54" spans="2:10">
      <c r="B54" s="51"/>
      <c r="C54" s="13"/>
      <c r="D54" s="13"/>
      <c r="E54" s="13"/>
      <c r="F54" s="13"/>
      <c r="G54" s="13"/>
      <c r="H54" s="13"/>
      <c r="I54" s="13"/>
      <c r="J54" s="13"/>
    </row>
    <row r="55" spans="2:10">
      <c r="B55" s="51"/>
      <c r="C55" s="13"/>
      <c r="D55" s="13"/>
      <c r="E55" s="13"/>
      <c r="F55" s="13"/>
      <c r="G55" s="13"/>
      <c r="H55" s="13"/>
      <c r="I55" s="13"/>
      <c r="J55" s="13"/>
    </row>
    <row r="56" spans="2:10">
      <c r="B56" s="51"/>
      <c r="C56" s="13"/>
      <c r="D56" s="13"/>
      <c r="E56" s="13"/>
      <c r="F56" s="13"/>
      <c r="G56" s="13"/>
      <c r="H56" s="13"/>
      <c r="I56" s="13"/>
      <c r="J56" s="13"/>
    </row>
    <row r="57" spans="2:10">
      <c r="B57" s="51"/>
      <c r="C57" s="13"/>
      <c r="D57" s="13"/>
      <c r="E57" s="13"/>
      <c r="F57" s="13"/>
      <c r="G57" s="13"/>
      <c r="H57" s="13"/>
      <c r="I57" s="13"/>
      <c r="J57" s="13"/>
    </row>
    <row r="58" spans="2:10">
      <c r="B58" s="51"/>
      <c r="C58" s="13"/>
      <c r="D58" s="13"/>
      <c r="E58" s="13"/>
      <c r="F58" s="13"/>
      <c r="G58" s="13"/>
      <c r="H58" s="13"/>
      <c r="I58" s="13"/>
      <c r="J58" s="13"/>
    </row>
    <row r="59" spans="2:10">
      <c r="B59" s="51"/>
      <c r="C59" s="13"/>
      <c r="D59" s="13"/>
      <c r="E59" s="13"/>
      <c r="F59" s="13"/>
      <c r="G59" s="13"/>
      <c r="H59" s="13"/>
      <c r="I59" s="13"/>
      <c r="J59" s="13"/>
    </row>
    <row r="60" spans="2:10">
      <c r="B60" s="51"/>
      <c r="C60" s="13"/>
      <c r="D60" s="13"/>
      <c r="E60" s="13"/>
      <c r="F60" s="13"/>
      <c r="G60" s="13"/>
      <c r="H60" s="13"/>
      <c r="I60" s="13"/>
      <c r="J60" s="13"/>
    </row>
    <row r="61" spans="2:10">
      <c r="B61" s="51"/>
      <c r="C61" s="13"/>
      <c r="D61" s="13"/>
      <c r="E61" s="13"/>
      <c r="F61" s="13"/>
      <c r="G61" s="13"/>
      <c r="H61" s="13"/>
      <c r="I61" s="13"/>
      <c r="J61" s="13"/>
    </row>
    <row r="62" spans="2:10">
      <c r="B62" s="51"/>
      <c r="C62" s="13"/>
      <c r="D62" s="13"/>
      <c r="E62" s="13"/>
      <c r="F62" s="13"/>
      <c r="G62" s="13"/>
      <c r="H62" s="13"/>
      <c r="I62" s="13"/>
      <c r="J62" s="13"/>
    </row>
    <row r="63" spans="2:10">
      <c r="B63" s="51"/>
      <c r="C63" s="13"/>
      <c r="D63" s="13"/>
      <c r="E63" s="13"/>
      <c r="F63" s="13"/>
      <c r="G63" s="13"/>
      <c r="H63" s="13"/>
      <c r="I63" s="13"/>
      <c r="J63" s="13"/>
    </row>
    <row r="64" spans="2:10">
      <c r="B64" s="51"/>
      <c r="C64" s="13"/>
      <c r="D64" s="13"/>
      <c r="E64" s="13"/>
      <c r="F64" s="13"/>
      <c r="G64" s="13"/>
      <c r="H64" s="13"/>
      <c r="I64" s="13"/>
      <c r="J64" s="13"/>
    </row>
    <row r="65" spans="2:10">
      <c r="B65" s="51"/>
      <c r="C65" s="13"/>
      <c r="D65" s="13"/>
      <c r="E65" s="13"/>
      <c r="F65" s="13"/>
      <c r="G65" s="13"/>
      <c r="H65" s="13"/>
      <c r="I65" s="13"/>
      <c r="J65" s="13"/>
    </row>
    <row r="66" spans="2:10">
      <c r="B66" s="51"/>
      <c r="C66" s="13"/>
      <c r="D66" s="13"/>
      <c r="E66" s="13"/>
      <c r="F66" s="13"/>
      <c r="G66" s="13"/>
      <c r="H66" s="13"/>
      <c r="I66" s="13"/>
      <c r="J66" s="13"/>
    </row>
    <row r="67" spans="2:10">
      <c r="B67" s="51"/>
      <c r="C67" s="13"/>
      <c r="D67" s="13"/>
      <c r="E67" s="13"/>
      <c r="F67" s="13"/>
      <c r="G67" s="13"/>
      <c r="H67" s="13"/>
      <c r="I67" s="13"/>
      <c r="J67" s="13"/>
    </row>
    <row r="68" spans="2:10">
      <c r="B68" s="51"/>
      <c r="C68" s="13"/>
      <c r="D68" s="13"/>
      <c r="E68" s="13"/>
      <c r="F68" s="13"/>
      <c r="G68" s="13"/>
      <c r="H68" s="13"/>
      <c r="I68" s="13"/>
      <c r="J68" s="13"/>
    </row>
    <row r="69" spans="2:10">
      <c r="B69" s="51"/>
      <c r="C69" s="13"/>
      <c r="D69" s="13"/>
      <c r="E69" s="13"/>
      <c r="F69" s="13"/>
      <c r="G69" s="13"/>
      <c r="H69" s="13"/>
      <c r="I69" s="13"/>
      <c r="J69" s="13"/>
    </row>
    <row r="70" spans="2:10">
      <c r="B70" s="51"/>
      <c r="C70" s="13"/>
      <c r="D70" s="13"/>
      <c r="E70" s="13"/>
      <c r="F70" s="13"/>
      <c r="G70" s="13"/>
      <c r="H70" s="13"/>
      <c r="I70" s="13"/>
      <c r="J70" s="13"/>
    </row>
    <row r="71" spans="2:10">
      <c r="B71" s="51"/>
      <c r="C71" s="13"/>
      <c r="D71" s="13"/>
      <c r="E71" s="13"/>
      <c r="F71" s="13"/>
      <c r="G71" s="13"/>
      <c r="H71" s="13"/>
      <c r="I71" s="13"/>
      <c r="J71" s="13"/>
    </row>
    <row r="72" spans="2:10">
      <c r="B72" s="51"/>
      <c r="C72" s="13"/>
      <c r="D72" s="13"/>
      <c r="E72" s="13"/>
      <c r="F72" s="13"/>
      <c r="G72" s="13"/>
      <c r="H72" s="13"/>
      <c r="I72" s="13"/>
      <c r="J72" s="13"/>
    </row>
    <row r="73" spans="2:10">
      <c r="B73" s="51"/>
      <c r="C73" s="13"/>
      <c r="D73" s="13"/>
      <c r="E73" s="13"/>
      <c r="F73" s="13"/>
      <c r="G73" s="13"/>
      <c r="H73" s="13"/>
      <c r="I73" s="13"/>
      <c r="J73" s="13"/>
    </row>
    <row r="74" spans="2:10">
      <c r="B74" s="51"/>
      <c r="C74" s="13"/>
      <c r="D74" s="13"/>
      <c r="E74" s="13"/>
      <c r="F74" s="13"/>
      <c r="G74" s="13"/>
      <c r="H74" s="13"/>
      <c r="I74" s="13"/>
      <c r="J74" s="13"/>
    </row>
    <row r="75" spans="2:10">
      <c r="B75" s="51"/>
      <c r="C75" s="13"/>
      <c r="D75" s="13"/>
      <c r="E75" s="13"/>
      <c r="F75" s="13"/>
      <c r="G75" s="13"/>
      <c r="H75" s="13"/>
      <c r="I75" s="13"/>
      <c r="J75" s="13"/>
    </row>
    <row r="76" spans="2:10">
      <c r="B76" s="51"/>
      <c r="C76" s="13"/>
      <c r="D76" s="13"/>
      <c r="E76" s="13"/>
      <c r="F76" s="13"/>
      <c r="G76" s="13"/>
      <c r="H76" s="13"/>
      <c r="I76" s="13"/>
      <c r="J76" s="13"/>
    </row>
    <row r="77" spans="2:10">
      <c r="B77" s="51"/>
      <c r="C77" s="13"/>
      <c r="D77" s="13"/>
      <c r="E77" s="13"/>
      <c r="F77" s="13"/>
      <c r="G77" s="13"/>
      <c r="H77" s="13"/>
      <c r="I77" s="13"/>
      <c r="J77" s="13"/>
    </row>
    <row r="78" spans="2:10">
      <c r="B78" s="51"/>
      <c r="C78" s="13"/>
      <c r="D78" s="13"/>
      <c r="E78" s="13"/>
      <c r="F78" s="13"/>
      <c r="G78" s="13"/>
      <c r="H78" s="13"/>
      <c r="I78" s="13"/>
      <c r="J78" s="13"/>
    </row>
    <row r="79" spans="2:10">
      <c r="B79" s="51"/>
      <c r="C79" s="13"/>
      <c r="D79" s="13"/>
      <c r="E79" s="13"/>
      <c r="F79" s="13"/>
      <c r="G79" s="13"/>
      <c r="H79" s="13"/>
      <c r="I79" s="13"/>
      <c r="J79" s="13"/>
    </row>
    <row r="80" spans="2:10">
      <c r="B80" s="51"/>
      <c r="C80" s="13"/>
      <c r="D80" s="13"/>
      <c r="E80" s="13"/>
      <c r="F80" s="13"/>
      <c r="G80" s="13"/>
      <c r="H80" s="13"/>
      <c r="I80" s="13"/>
      <c r="J80" s="13"/>
    </row>
    <row r="81" spans="2:10">
      <c r="B81" s="51"/>
      <c r="C81" s="13"/>
      <c r="D81" s="13"/>
      <c r="E81" s="13"/>
      <c r="F81" s="13"/>
      <c r="G81" s="13"/>
      <c r="H81" s="13"/>
      <c r="I81" s="13"/>
      <c r="J81" s="13"/>
    </row>
    <row r="82" spans="2:10">
      <c r="B82" s="51"/>
      <c r="C82" s="13"/>
      <c r="D82" s="13"/>
      <c r="E82" s="13"/>
      <c r="F82" s="13"/>
      <c r="G82" s="13"/>
      <c r="H82" s="13"/>
      <c r="I82" s="13"/>
      <c r="J82" s="13"/>
    </row>
    <row r="83" spans="2:10">
      <c r="B83" s="22"/>
      <c r="C83" s="22"/>
      <c r="D83" s="22"/>
      <c r="E83" s="22"/>
      <c r="F83" s="22"/>
      <c r="G83" s="22"/>
      <c r="H83" s="22"/>
      <c r="I83" s="22"/>
      <c r="J83" s="22"/>
    </row>
    <row r="84" spans="2:10">
      <c r="B84" s="22"/>
      <c r="C84" s="22"/>
      <c r="D84" s="22"/>
      <c r="E84" s="22"/>
      <c r="F84" s="22"/>
      <c r="G84" s="22"/>
      <c r="H84" s="22"/>
      <c r="I84" s="22"/>
      <c r="J84" s="22"/>
    </row>
    <row r="85" spans="2:10">
      <c r="B85" s="22"/>
      <c r="C85" s="22"/>
      <c r="D85" s="22"/>
      <c r="E85" s="22"/>
      <c r="F85" s="22"/>
      <c r="G85" s="22"/>
      <c r="H85" s="22"/>
      <c r="I85" s="22"/>
      <c r="J85" s="22"/>
    </row>
    <row r="86" spans="2:10">
      <c r="B86" s="22"/>
      <c r="C86" s="22"/>
      <c r="D86" s="22"/>
      <c r="E86" s="22"/>
      <c r="F86" s="22"/>
      <c r="G86" s="22"/>
      <c r="H86" s="22"/>
      <c r="I86" s="22"/>
      <c r="J86" s="22"/>
    </row>
    <row r="87" spans="2:10">
      <c r="B87" s="22"/>
      <c r="C87" s="22"/>
      <c r="D87" s="22"/>
      <c r="E87" s="22"/>
      <c r="F87" s="22"/>
      <c r="G87" s="22"/>
      <c r="H87" s="22"/>
      <c r="I87" s="22"/>
      <c r="J87" s="22"/>
    </row>
    <row r="88" spans="2:10">
      <c r="B88" s="22"/>
      <c r="C88" s="22"/>
      <c r="D88" s="22"/>
      <c r="E88" s="22"/>
      <c r="F88" s="22"/>
      <c r="G88" s="22"/>
      <c r="H88" s="22"/>
      <c r="I88" s="22"/>
      <c r="J88" s="22"/>
    </row>
    <row r="89" spans="2:10">
      <c r="B89" s="22"/>
      <c r="C89" s="22"/>
      <c r="D89" s="22"/>
      <c r="E89" s="22"/>
      <c r="F89" s="22"/>
      <c r="G89" s="22"/>
      <c r="H89" s="22"/>
      <c r="I89" s="22"/>
      <c r="J89" s="22"/>
    </row>
    <row r="90" spans="2:10">
      <c r="B90" s="22"/>
      <c r="C90" s="22"/>
      <c r="D90" s="22"/>
      <c r="E90" s="22"/>
      <c r="F90" s="22"/>
      <c r="G90" s="22"/>
      <c r="H90" s="22"/>
      <c r="I90" s="22"/>
      <c r="J90" s="22"/>
    </row>
    <row r="91" spans="2:10">
      <c r="B91" s="22"/>
      <c r="C91" s="22"/>
      <c r="D91" s="22"/>
      <c r="E91" s="22"/>
      <c r="F91" s="22"/>
      <c r="G91" s="22"/>
      <c r="H91" s="22"/>
      <c r="I91" s="22"/>
      <c r="J91" s="22"/>
    </row>
    <row r="92" spans="2:10">
      <c r="B92" s="22"/>
      <c r="C92" s="22"/>
      <c r="D92" s="22"/>
      <c r="E92" s="22"/>
      <c r="F92" s="22"/>
      <c r="G92" s="22"/>
      <c r="H92" s="22"/>
      <c r="I92" s="22"/>
      <c r="J92" s="22"/>
    </row>
    <row r="93" spans="2:10">
      <c r="B93" s="22"/>
      <c r="C93" s="22"/>
      <c r="D93" s="22"/>
      <c r="E93" s="22"/>
      <c r="F93" s="22"/>
      <c r="G93" s="22"/>
      <c r="H93" s="22"/>
      <c r="I93" s="22"/>
      <c r="J93" s="22"/>
    </row>
    <row r="94" spans="2:10">
      <c r="B94" s="22"/>
      <c r="C94" s="22"/>
      <c r="D94" s="22"/>
      <c r="E94" s="22"/>
      <c r="F94" s="22"/>
      <c r="G94" s="22"/>
      <c r="H94" s="22"/>
      <c r="I94" s="22"/>
      <c r="J94" s="22"/>
    </row>
    <row r="95" spans="2:10">
      <c r="B95" s="22"/>
      <c r="C95" s="22"/>
      <c r="D95" s="22"/>
      <c r="E95" s="22"/>
      <c r="F95" s="22"/>
      <c r="G95" s="22"/>
      <c r="H95" s="22"/>
      <c r="I95" s="22"/>
      <c r="J95" s="22"/>
    </row>
    <row r="96" spans="2:10">
      <c r="B96" s="22"/>
      <c r="C96" s="22"/>
      <c r="D96" s="22"/>
      <c r="E96" s="22"/>
      <c r="F96" s="22"/>
      <c r="G96" s="22"/>
      <c r="H96" s="22"/>
      <c r="I96" s="22"/>
      <c r="J96" s="22"/>
    </row>
    <row r="97" spans="2:10">
      <c r="B97" s="22"/>
      <c r="C97" s="22"/>
      <c r="D97" s="22"/>
      <c r="E97" s="22"/>
      <c r="F97" s="22"/>
      <c r="G97" s="22"/>
      <c r="H97" s="22"/>
      <c r="I97" s="22"/>
      <c r="J97" s="22"/>
    </row>
    <row r="98" spans="2:10">
      <c r="B98" s="22"/>
      <c r="C98" s="22"/>
      <c r="D98" s="22"/>
      <c r="E98" s="22"/>
      <c r="F98" s="22"/>
      <c r="G98" s="22"/>
      <c r="H98" s="22"/>
      <c r="I98" s="22"/>
      <c r="J98" s="22"/>
    </row>
    <row r="99" spans="2:10">
      <c r="B99" s="22"/>
      <c r="C99" s="22"/>
      <c r="D99" s="22"/>
      <c r="E99" s="22"/>
      <c r="F99" s="22"/>
      <c r="G99" s="22"/>
      <c r="H99" s="22"/>
      <c r="I99" s="22"/>
      <c r="J99" s="22"/>
    </row>
    <row r="100" spans="2:10"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2:10"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2:10">
      <c r="B102" s="51"/>
      <c r="C102" s="13"/>
      <c r="D102" s="13"/>
      <c r="E102" s="13"/>
      <c r="F102" s="13"/>
      <c r="G102" s="13"/>
      <c r="H102" s="13"/>
      <c r="I102" s="22"/>
      <c r="J102" s="22"/>
    </row>
    <row r="103" spans="2:10">
      <c r="B103" s="51"/>
      <c r="C103" s="13"/>
      <c r="D103" s="13"/>
      <c r="E103" s="13"/>
      <c r="F103" s="13"/>
      <c r="G103" s="13"/>
      <c r="H103" s="13"/>
      <c r="I103" s="22"/>
      <c r="J103" s="22"/>
    </row>
    <row r="104" spans="2:10">
      <c r="B104" s="51"/>
      <c r="C104" s="13"/>
      <c r="D104" s="13"/>
      <c r="E104" s="13"/>
      <c r="F104" s="13"/>
      <c r="G104" s="13"/>
      <c r="H104" s="13"/>
      <c r="I104" s="22"/>
      <c r="J104" s="22"/>
    </row>
    <row r="105" spans="2:10">
      <c r="B105" s="51"/>
      <c r="C105" s="13"/>
      <c r="D105" s="13"/>
      <c r="E105" s="13"/>
      <c r="F105" s="13"/>
      <c r="G105" s="13"/>
      <c r="H105" s="13"/>
      <c r="I105" s="22"/>
      <c r="J105" s="22"/>
    </row>
    <row r="106" spans="2:10">
      <c r="B106" s="51"/>
      <c r="C106" s="13"/>
      <c r="D106" s="13"/>
      <c r="E106" s="13"/>
      <c r="F106" s="13"/>
      <c r="G106" s="13"/>
      <c r="H106" s="13"/>
      <c r="I106" s="22"/>
      <c r="J106" s="22"/>
    </row>
    <row r="107" spans="2:10">
      <c r="B107" s="51"/>
      <c r="C107" s="13"/>
      <c r="D107" s="13"/>
      <c r="E107" s="13"/>
      <c r="F107" s="13"/>
      <c r="G107" s="13"/>
      <c r="H107" s="13"/>
      <c r="I107" s="22"/>
      <c r="J107" s="22"/>
    </row>
    <row r="108" spans="2:10">
      <c r="B108" s="51"/>
      <c r="C108" s="13"/>
      <c r="D108" s="13"/>
      <c r="E108" s="13"/>
      <c r="F108" s="13"/>
      <c r="G108" s="13"/>
      <c r="H108" s="13"/>
      <c r="I108" s="22"/>
      <c r="J108" s="22"/>
    </row>
    <row r="109" spans="2:10">
      <c r="B109" s="51"/>
      <c r="C109" s="13"/>
      <c r="D109" s="13"/>
      <c r="E109" s="13"/>
      <c r="F109" s="13"/>
      <c r="G109" s="13"/>
      <c r="H109" s="13"/>
      <c r="I109" s="22"/>
      <c r="J109" s="22"/>
    </row>
    <row r="110" spans="2:10">
      <c r="B110" s="51"/>
      <c r="C110" s="13"/>
      <c r="D110" s="13"/>
      <c r="E110" s="13"/>
      <c r="F110" s="13"/>
      <c r="G110" s="13"/>
      <c r="H110" s="13"/>
      <c r="I110" s="22"/>
      <c r="J110" s="22"/>
    </row>
    <row r="111" spans="2:10">
      <c r="B111" s="51"/>
      <c r="C111" s="13"/>
      <c r="D111" s="13"/>
      <c r="E111" s="13"/>
      <c r="F111" s="13"/>
      <c r="G111" s="13"/>
      <c r="H111" s="13"/>
      <c r="I111" s="22"/>
      <c r="J111" s="22"/>
    </row>
    <row r="112" spans="2:10">
      <c r="B112" s="51"/>
      <c r="C112" s="13"/>
      <c r="D112" s="13"/>
      <c r="E112" s="13"/>
      <c r="F112" s="13"/>
      <c r="G112" s="13"/>
      <c r="H112" s="13"/>
      <c r="I112" s="22"/>
      <c r="J112" s="22"/>
    </row>
    <row r="113" spans="2:10">
      <c r="B113" s="51"/>
      <c r="C113" s="13"/>
      <c r="D113" s="13"/>
      <c r="E113" s="13"/>
      <c r="F113" s="13"/>
      <c r="G113" s="13"/>
      <c r="H113" s="13"/>
      <c r="I113" s="22"/>
      <c r="J113" s="22"/>
    </row>
    <row r="114" spans="2:10">
      <c r="B114" s="51"/>
      <c r="C114" s="13"/>
      <c r="D114" s="13"/>
      <c r="E114" s="13"/>
      <c r="F114" s="13"/>
      <c r="G114" s="13"/>
      <c r="H114" s="13"/>
      <c r="I114" s="22"/>
      <c r="J114" s="22"/>
    </row>
    <row r="115" spans="2:10">
      <c r="B115" s="51"/>
      <c r="C115" s="13"/>
      <c r="D115" s="13"/>
      <c r="E115" s="13"/>
      <c r="F115" s="13"/>
      <c r="G115" s="13"/>
      <c r="H115" s="13"/>
      <c r="I115" s="22"/>
      <c r="J115" s="22"/>
    </row>
    <row r="116" spans="2:10">
      <c r="B116" s="51"/>
      <c r="C116" s="13"/>
      <c r="D116" s="13"/>
      <c r="E116" s="13"/>
      <c r="F116" s="13"/>
      <c r="G116" s="13"/>
      <c r="H116" s="13"/>
      <c r="I116" s="22"/>
      <c r="J116" s="22"/>
    </row>
    <row r="117" spans="2:10">
      <c r="B117" s="51"/>
      <c r="C117" s="13"/>
      <c r="D117" s="13"/>
      <c r="E117" s="13"/>
      <c r="F117" s="13"/>
      <c r="G117" s="13"/>
      <c r="H117" s="13"/>
      <c r="I117" s="22"/>
      <c r="J117" s="22"/>
    </row>
    <row r="118" spans="2:10">
      <c r="B118" s="51"/>
      <c r="C118" s="13"/>
      <c r="D118" s="13"/>
      <c r="E118" s="13"/>
      <c r="F118" s="13"/>
      <c r="G118" s="13"/>
      <c r="H118" s="13"/>
      <c r="I118" s="22"/>
      <c r="J118" s="22"/>
    </row>
    <row r="119" spans="2:10">
      <c r="B119" s="51"/>
      <c r="C119" s="13"/>
      <c r="D119" s="13"/>
      <c r="E119" s="13"/>
      <c r="F119" s="13"/>
      <c r="G119" s="13"/>
      <c r="H119" s="13"/>
      <c r="I119" s="22"/>
      <c r="J119" s="22"/>
    </row>
    <row r="120" spans="2:10">
      <c r="B120" s="51"/>
      <c r="C120" s="13"/>
      <c r="D120" s="13"/>
      <c r="E120" s="13"/>
      <c r="F120" s="13"/>
      <c r="G120" s="13"/>
      <c r="H120" s="13"/>
      <c r="I120" s="22"/>
      <c r="J120" s="22"/>
    </row>
    <row r="121" spans="2:10">
      <c r="B121" s="51"/>
      <c r="C121" s="13"/>
      <c r="D121" s="13"/>
      <c r="E121" s="13"/>
      <c r="F121" s="13"/>
      <c r="G121" s="13"/>
      <c r="H121" s="13"/>
      <c r="I121" s="22"/>
      <c r="J121" s="22"/>
    </row>
    <row r="122" spans="2:10">
      <c r="B122" s="51"/>
      <c r="C122" s="13"/>
      <c r="D122" s="13"/>
      <c r="E122" s="13"/>
      <c r="F122" s="13"/>
      <c r="G122" s="13"/>
      <c r="H122" s="13"/>
      <c r="I122" s="22"/>
      <c r="J122" s="22"/>
    </row>
    <row r="123" spans="2:10">
      <c r="B123" s="51"/>
      <c r="C123" s="13"/>
      <c r="D123" s="13"/>
      <c r="E123" s="13"/>
      <c r="F123" s="13"/>
      <c r="G123" s="13"/>
      <c r="H123" s="13"/>
      <c r="I123" s="22"/>
      <c r="J123" s="22"/>
    </row>
    <row r="124" spans="2:10">
      <c r="B124" s="51"/>
      <c r="C124" s="13"/>
      <c r="D124" s="13"/>
      <c r="E124" s="13"/>
      <c r="F124" s="13"/>
      <c r="G124" s="13"/>
      <c r="H124" s="13"/>
      <c r="I124" s="22"/>
      <c r="J124" s="22"/>
    </row>
    <row r="125" spans="2:10">
      <c r="B125" s="51"/>
      <c r="C125" s="13"/>
      <c r="D125" s="13"/>
      <c r="E125" s="13"/>
      <c r="F125" s="13"/>
      <c r="G125" s="13"/>
      <c r="H125" s="13"/>
      <c r="I125" s="22"/>
      <c r="J125" s="22"/>
    </row>
    <row r="126" spans="2:10">
      <c r="B126" s="51"/>
      <c r="C126" s="13"/>
      <c r="D126" s="13"/>
      <c r="E126" s="13"/>
      <c r="F126" s="13"/>
      <c r="G126" s="13"/>
      <c r="H126" s="13"/>
      <c r="I126" s="22"/>
      <c r="J126" s="22"/>
    </row>
    <row r="127" spans="2:10">
      <c r="B127" s="51"/>
      <c r="C127" s="13"/>
      <c r="D127" s="13"/>
      <c r="E127" s="13"/>
      <c r="F127" s="13"/>
      <c r="G127" s="13"/>
      <c r="H127" s="13"/>
      <c r="I127" s="22"/>
      <c r="J127" s="22"/>
    </row>
    <row r="128" spans="2:10">
      <c r="B128" s="51"/>
      <c r="C128" s="13"/>
      <c r="D128" s="13"/>
      <c r="E128" s="13"/>
      <c r="F128" s="13"/>
      <c r="G128" s="13"/>
      <c r="H128" s="13"/>
      <c r="I128" s="22"/>
      <c r="J128" s="22"/>
    </row>
    <row r="129" spans="2:10">
      <c r="B129" s="51"/>
      <c r="C129" s="13"/>
      <c r="D129" s="13"/>
      <c r="E129" s="13"/>
      <c r="F129" s="13"/>
      <c r="G129" s="13"/>
      <c r="H129" s="13"/>
      <c r="I129" s="22"/>
      <c r="J129" s="22"/>
    </row>
    <row r="130" spans="2:10">
      <c r="B130" s="51"/>
      <c r="C130" s="13"/>
      <c r="D130" s="13"/>
      <c r="E130" s="13"/>
      <c r="F130" s="13"/>
      <c r="G130" s="13"/>
      <c r="H130" s="13"/>
      <c r="I130" s="22"/>
      <c r="J130" s="22"/>
    </row>
    <row r="131" spans="2:10">
      <c r="B131" s="51"/>
      <c r="C131" s="13"/>
      <c r="D131" s="13"/>
      <c r="E131" s="13"/>
      <c r="F131" s="13"/>
      <c r="G131" s="13"/>
      <c r="H131" s="13"/>
      <c r="I131" s="22"/>
      <c r="J131" s="22"/>
    </row>
    <row r="132" spans="2:10">
      <c r="B132" s="51"/>
      <c r="C132" s="13"/>
      <c r="D132" s="13"/>
      <c r="E132" s="13"/>
      <c r="F132" s="13"/>
      <c r="G132" s="13"/>
      <c r="H132" s="13"/>
      <c r="I132" s="22"/>
      <c r="J132" s="22"/>
    </row>
    <row r="133" spans="2:10">
      <c r="B133" s="51"/>
      <c r="C133" s="13"/>
      <c r="D133" s="13"/>
      <c r="E133" s="13"/>
      <c r="F133" s="13"/>
      <c r="G133" s="13"/>
      <c r="H133" s="13"/>
      <c r="I133" s="22"/>
      <c r="J133" s="22"/>
    </row>
    <row r="134" spans="2:10">
      <c r="B134" s="51"/>
      <c r="C134" s="13"/>
      <c r="D134" s="13"/>
      <c r="E134" s="13"/>
      <c r="F134" s="13"/>
      <c r="G134" s="13"/>
      <c r="H134" s="13"/>
      <c r="I134" s="22"/>
      <c r="J134" s="22"/>
    </row>
    <row r="135" spans="2:10">
      <c r="B135" s="51"/>
      <c r="C135" s="13"/>
      <c r="D135" s="13"/>
      <c r="E135" s="13"/>
      <c r="F135" s="13"/>
      <c r="G135" s="13"/>
      <c r="H135" s="13"/>
      <c r="I135" s="22"/>
      <c r="J135" s="22"/>
    </row>
    <row r="136" spans="2:10">
      <c r="B136" s="51"/>
      <c r="C136" s="13"/>
      <c r="D136" s="13"/>
      <c r="E136" s="13"/>
      <c r="F136" s="13"/>
      <c r="G136" s="13"/>
      <c r="H136" s="13"/>
      <c r="I136" s="22"/>
      <c r="J136" s="22"/>
    </row>
    <row r="137" spans="2:10">
      <c r="B137" s="51"/>
      <c r="C137" s="13"/>
      <c r="D137" s="13"/>
      <c r="E137" s="13"/>
      <c r="F137" s="13"/>
      <c r="G137" s="13"/>
      <c r="H137" s="13"/>
      <c r="I137" s="22"/>
      <c r="J137" s="22"/>
    </row>
    <row r="138" spans="2:10">
      <c r="B138" s="51"/>
      <c r="C138" s="13"/>
      <c r="D138" s="13"/>
      <c r="E138" s="13"/>
      <c r="F138" s="13"/>
      <c r="G138" s="13"/>
      <c r="H138" s="13"/>
      <c r="I138" s="22"/>
      <c r="J138" s="22"/>
    </row>
    <row r="139" spans="2:10">
      <c r="B139" s="51"/>
      <c r="C139" s="13"/>
      <c r="D139" s="13"/>
      <c r="E139" s="13"/>
      <c r="F139" s="13"/>
      <c r="G139" s="13"/>
      <c r="H139" s="13"/>
      <c r="I139" s="22"/>
      <c r="J139" s="22"/>
    </row>
    <row r="140" spans="2:10">
      <c r="B140" s="51"/>
      <c r="C140" s="13"/>
      <c r="D140" s="13"/>
      <c r="E140" s="13"/>
      <c r="F140" s="13"/>
      <c r="G140" s="13"/>
      <c r="H140" s="13"/>
      <c r="I140" s="22"/>
      <c r="J140" s="22"/>
    </row>
    <row r="141" spans="2:10">
      <c r="B141" s="51"/>
      <c r="C141" s="13"/>
      <c r="D141" s="13"/>
      <c r="E141" s="13"/>
      <c r="F141" s="13"/>
      <c r="G141" s="13"/>
      <c r="H141" s="13"/>
      <c r="I141" s="22"/>
      <c r="J141" s="22"/>
    </row>
    <row r="142" spans="2:10">
      <c r="B142" s="51"/>
      <c r="C142" s="13"/>
      <c r="D142" s="13"/>
      <c r="E142" s="13"/>
      <c r="F142" s="13"/>
      <c r="G142" s="13"/>
      <c r="H142" s="13"/>
      <c r="I142" s="22"/>
      <c r="J142" s="22"/>
    </row>
    <row r="143" spans="2:10">
      <c r="B143" s="51"/>
      <c r="C143" s="13"/>
      <c r="D143" s="13"/>
      <c r="E143" s="13"/>
      <c r="F143" s="13"/>
      <c r="G143" s="13"/>
      <c r="H143" s="13"/>
      <c r="I143" s="22"/>
      <c r="J143" s="22"/>
    </row>
    <row r="144" spans="2:10">
      <c r="B144" s="51"/>
      <c r="C144" s="13"/>
      <c r="D144" s="13"/>
      <c r="E144" s="13"/>
      <c r="F144" s="13"/>
      <c r="G144" s="13"/>
      <c r="H144" s="13"/>
      <c r="I144" s="22"/>
      <c r="J144" s="22"/>
    </row>
    <row r="145" spans="2:10">
      <c r="B145" s="51"/>
      <c r="C145" s="13"/>
      <c r="D145" s="13"/>
      <c r="E145" s="13"/>
      <c r="F145" s="13"/>
      <c r="G145" s="13"/>
      <c r="H145" s="13"/>
      <c r="I145" s="22"/>
      <c r="J145" s="22"/>
    </row>
    <row r="146" spans="2:10">
      <c r="B146" s="51"/>
      <c r="C146" s="13"/>
      <c r="D146" s="13"/>
      <c r="E146" s="13"/>
      <c r="F146" s="13"/>
      <c r="G146" s="13"/>
      <c r="H146" s="13"/>
      <c r="I146" s="22"/>
      <c r="J146" s="22"/>
    </row>
    <row r="147" spans="2:10">
      <c r="B147" s="51"/>
      <c r="C147" s="13"/>
      <c r="D147" s="13"/>
      <c r="E147" s="13"/>
      <c r="F147" s="13"/>
      <c r="G147" s="13"/>
      <c r="H147" s="13"/>
      <c r="I147" s="22"/>
      <c r="J147" s="22"/>
    </row>
    <row r="148" spans="2:10">
      <c r="B148" s="51"/>
      <c r="C148" s="13"/>
      <c r="D148" s="13"/>
      <c r="E148" s="13"/>
      <c r="F148" s="13"/>
      <c r="G148" s="13"/>
      <c r="H148" s="13"/>
      <c r="I148" s="22"/>
      <c r="J148" s="22"/>
    </row>
    <row r="149" spans="2:10">
      <c r="B149" s="51"/>
      <c r="C149" s="13"/>
      <c r="D149" s="13"/>
      <c r="E149" s="13"/>
      <c r="F149" s="13"/>
      <c r="G149" s="13"/>
      <c r="H149" s="13"/>
      <c r="I149" s="22"/>
      <c r="J149" s="22"/>
    </row>
    <row r="150" spans="2:10">
      <c r="B150" s="51"/>
      <c r="C150" s="13"/>
      <c r="D150" s="13"/>
      <c r="E150" s="13"/>
      <c r="F150" s="13"/>
      <c r="G150" s="13"/>
      <c r="H150" s="13"/>
      <c r="I150" s="22"/>
      <c r="J150" s="22"/>
    </row>
    <row r="151" spans="2:10">
      <c r="B151" s="51"/>
      <c r="C151" s="13"/>
      <c r="D151" s="13"/>
      <c r="E151" s="13"/>
      <c r="F151" s="13"/>
      <c r="G151" s="13"/>
      <c r="H151" s="13"/>
      <c r="I151" s="22"/>
      <c r="J151" s="22"/>
    </row>
    <row r="152" spans="2:10">
      <c r="B152" s="51"/>
      <c r="C152" s="13"/>
      <c r="D152" s="13"/>
      <c r="E152" s="13"/>
      <c r="F152" s="13"/>
      <c r="G152" s="13"/>
      <c r="H152" s="13"/>
      <c r="I152" s="22"/>
      <c r="J152" s="22"/>
    </row>
    <row r="153" spans="2:10">
      <c r="B153" s="51"/>
      <c r="C153" s="13"/>
      <c r="D153" s="13"/>
      <c r="E153" s="13"/>
      <c r="F153" s="13"/>
      <c r="G153" s="13"/>
      <c r="H153" s="13"/>
      <c r="I153" s="22"/>
      <c r="J153" s="22"/>
    </row>
    <row r="154" spans="2:10">
      <c r="B154" s="51"/>
      <c r="C154" s="13"/>
      <c r="D154" s="13"/>
      <c r="E154" s="13"/>
      <c r="F154" s="13"/>
      <c r="G154" s="13"/>
      <c r="H154" s="13"/>
      <c r="I154" s="22"/>
      <c r="J154" s="22"/>
    </row>
    <row r="155" spans="2:10">
      <c r="B155" s="51"/>
      <c r="C155" s="13"/>
      <c r="D155" s="13"/>
      <c r="E155" s="13"/>
      <c r="F155" s="13"/>
      <c r="G155" s="13"/>
      <c r="H155" s="13"/>
      <c r="I155" s="22"/>
      <c r="J155" s="22"/>
    </row>
    <row r="156" spans="2:10">
      <c r="B156" s="51"/>
      <c r="C156" s="13"/>
      <c r="D156" s="13"/>
      <c r="E156" s="13"/>
      <c r="F156" s="13"/>
      <c r="G156" s="13"/>
      <c r="H156" s="13"/>
      <c r="I156" s="22"/>
      <c r="J156" s="22"/>
    </row>
    <row r="157" spans="2:10">
      <c r="B157" s="51"/>
      <c r="C157" s="13"/>
      <c r="D157" s="13"/>
      <c r="E157" s="13"/>
      <c r="F157" s="13"/>
      <c r="G157" s="13"/>
      <c r="H157" s="13"/>
      <c r="I157" s="22"/>
      <c r="J157" s="22"/>
    </row>
    <row r="158" spans="2:10">
      <c r="B158" s="51"/>
      <c r="C158" s="13"/>
      <c r="D158" s="13"/>
      <c r="E158" s="13"/>
      <c r="F158" s="13"/>
      <c r="G158" s="13"/>
      <c r="H158" s="13"/>
      <c r="I158" s="22"/>
      <c r="J158" s="22"/>
    </row>
    <row r="159" spans="2:10">
      <c r="B159" s="51"/>
      <c r="C159" s="13"/>
      <c r="D159" s="13"/>
      <c r="E159" s="13"/>
      <c r="F159" s="13"/>
      <c r="G159" s="13"/>
      <c r="H159" s="13"/>
      <c r="I159" s="22"/>
      <c r="J159" s="22"/>
    </row>
    <row r="160" spans="2:10">
      <c r="B160" s="51"/>
      <c r="C160" s="13"/>
      <c r="D160" s="13"/>
      <c r="E160" s="13"/>
      <c r="F160" s="13"/>
      <c r="G160" s="13"/>
      <c r="H160" s="13"/>
      <c r="I160" s="22"/>
      <c r="J160" s="22"/>
    </row>
    <row r="161" spans="2:10">
      <c r="B161" s="51"/>
      <c r="C161" s="13"/>
      <c r="D161" s="13"/>
      <c r="E161" s="13"/>
      <c r="F161" s="13"/>
      <c r="G161" s="13"/>
      <c r="H161" s="13"/>
      <c r="I161" s="22"/>
      <c r="J161" s="22"/>
    </row>
    <row r="162" spans="2:10">
      <c r="B162" s="51"/>
      <c r="C162" s="13"/>
      <c r="D162" s="13"/>
      <c r="E162" s="13"/>
      <c r="F162" s="13"/>
      <c r="G162" s="13"/>
      <c r="H162" s="13"/>
      <c r="I162" s="22"/>
      <c r="J162" s="22"/>
    </row>
    <row r="163" spans="2:10">
      <c r="B163" s="51"/>
      <c r="C163" s="13"/>
      <c r="D163" s="13"/>
      <c r="E163" s="13"/>
      <c r="F163" s="13"/>
      <c r="G163" s="13"/>
      <c r="H163" s="13"/>
      <c r="I163" s="22"/>
      <c r="J163" s="22"/>
    </row>
    <row r="164" spans="2:10">
      <c r="B164" s="51"/>
      <c r="C164" s="13"/>
      <c r="D164" s="13"/>
      <c r="E164" s="13"/>
      <c r="F164" s="13"/>
      <c r="G164" s="13"/>
      <c r="H164" s="13"/>
      <c r="I164" s="22"/>
      <c r="J164" s="22"/>
    </row>
    <row r="165" spans="2:10">
      <c r="B165" s="51"/>
      <c r="C165" s="13"/>
      <c r="D165" s="13"/>
      <c r="E165" s="13"/>
      <c r="F165" s="13"/>
      <c r="G165" s="13"/>
      <c r="H165" s="13"/>
      <c r="I165" s="22"/>
      <c r="J165" s="22"/>
    </row>
    <row r="166" spans="2:10">
      <c r="B166" s="51"/>
      <c r="C166" s="13"/>
      <c r="D166" s="13"/>
      <c r="E166" s="13"/>
      <c r="F166" s="13"/>
      <c r="G166" s="13"/>
      <c r="H166" s="13"/>
      <c r="I166" s="22"/>
      <c r="J166" s="22"/>
    </row>
    <row r="167" spans="2:10">
      <c r="B167" s="51"/>
      <c r="C167" s="13"/>
      <c r="D167" s="13"/>
      <c r="E167" s="13"/>
      <c r="F167" s="13"/>
      <c r="G167" s="13"/>
      <c r="H167" s="13"/>
      <c r="I167" s="22"/>
      <c r="J167" s="22"/>
    </row>
    <row r="168" spans="2:10">
      <c r="B168" s="51"/>
      <c r="C168" s="13"/>
      <c r="D168" s="13"/>
      <c r="E168" s="13"/>
      <c r="F168" s="13"/>
      <c r="G168" s="13"/>
      <c r="H168" s="13"/>
      <c r="I168" s="22"/>
      <c r="J168" s="22"/>
    </row>
    <row r="169" spans="2:10">
      <c r="B169" s="51"/>
      <c r="C169" s="13"/>
      <c r="D169" s="13"/>
      <c r="E169" s="13"/>
      <c r="F169" s="13"/>
      <c r="G169" s="13"/>
      <c r="H169" s="13"/>
      <c r="I169" s="22"/>
      <c r="J169" s="22"/>
    </row>
    <row r="170" spans="2:10">
      <c r="B170" s="51"/>
      <c r="C170" s="13"/>
      <c r="D170" s="13"/>
      <c r="E170" s="13"/>
      <c r="F170" s="13"/>
      <c r="G170" s="13"/>
      <c r="H170" s="13"/>
      <c r="I170" s="22"/>
      <c r="J170" s="22"/>
    </row>
    <row r="171" spans="2:10">
      <c r="B171" s="51"/>
      <c r="C171" s="13"/>
      <c r="D171" s="13"/>
      <c r="E171" s="13"/>
      <c r="F171" s="13"/>
      <c r="G171" s="13"/>
      <c r="H171" s="13"/>
      <c r="I171" s="22"/>
      <c r="J171" s="22"/>
    </row>
    <row r="172" spans="2:10">
      <c r="B172" s="51"/>
      <c r="C172" s="13"/>
      <c r="D172" s="13"/>
      <c r="E172" s="13"/>
      <c r="F172" s="13"/>
      <c r="G172" s="13"/>
      <c r="H172" s="13"/>
      <c r="I172" s="22"/>
      <c r="J172" s="22"/>
    </row>
    <row r="173" spans="2:10">
      <c r="B173" s="51"/>
      <c r="C173" s="13"/>
      <c r="D173" s="13"/>
      <c r="E173" s="13"/>
      <c r="F173" s="13"/>
      <c r="G173" s="13"/>
      <c r="H173" s="13"/>
      <c r="I173" s="22"/>
      <c r="J173" s="22"/>
    </row>
    <row r="174" spans="2:10">
      <c r="B174" s="51"/>
      <c r="C174" s="13"/>
      <c r="D174" s="13"/>
      <c r="E174" s="13"/>
      <c r="F174" s="13"/>
      <c r="G174" s="13"/>
      <c r="H174" s="13"/>
      <c r="I174" s="22"/>
      <c r="J174" s="22"/>
    </row>
    <row r="175" spans="2:10">
      <c r="B175" s="51"/>
      <c r="C175" s="13"/>
      <c r="D175" s="13"/>
      <c r="E175" s="13"/>
      <c r="F175" s="13"/>
      <c r="G175" s="13"/>
      <c r="H175" s="13"/>
      <c r="I175" s="22"/>
      <c r="J175" s="22"/>
    </row>
    <row r="176" spans="2:10">
      <c r="B176" s="51"/>
      <c r="C176" s="13"/>
      <c r="D176" s="13"/>
      <c r="E176" s="13"/>
      <c r="F176" s="13"/>
      <c r="G176" s="13"/>
      <c r="H176" s="13"/>
      <c r="I176" s="22"/>
      <c r="J176" s="22"/>
    </row>
  </sheetData>
  <autoFilter ref="B5:H5" xr:uid="{00000000-0009-0000-0000-000003000000}">
    <sortState xmlns:xlrd2="http://schemas.microsoft.com/office/spreadsheetml/2017/richdata2" ref="B6:H11">
      <sortCondition ref="D5"/>
    </sortState>
  </autoFilter>
  <conditionalFormatting sqref="E102:E1048576 E1:E5 E12:E15">
    <cfRule type="containsText" dxfId="86" priority="3" operator="containsText" text="tax">
      <formula>NOT(ISERROR(SEARCH("tax",E1)))</formula>
    </cfRule>
  </conditionalFormatting>
  <conditionalFormatting sqref="G2:H3">
    <cfRule type="containsText" dxfId="85" priority="2" operator="containsText" text="tax">
      <formula>NOT(ISERROR(SEARCH("tax",G2)))</formula>
    </cfRule>
  </conditionalFormatting>
  <conditionalFormatting sqref="E6:E11">
    <cfRule type="containsText" dxfId="84" priority="1" operator="containsText" text="tax">
      <formula>NOT(ISERROR(SEARCH("tax",E6)))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B2:W24"/>
  <sheetViews>
    <sheetView zoomScaleNormal="100" workbookViewId="0"/>
  </sheetViews>
  <sheetFormatPr defaultColWidth="9.140625" defaultRowHeight="15"/>
  <cols>
    <col min="1" max="2" width="9.140625" style="53" customWidth="1"/>
    <col min="3" max="3" width="10.7109375" style="53" customWidth="1"/>
    <col min="4" max="4" width="10.7109375" style="53" bestFit="1" customWidth="1"/>
    <col min="5" max="5" width="14.7109375" style="54" customWidth="1"/>
    <col min="6" max="6" width="7" style="53" customWidth="1"/>
    <col min="7" max="11" width="11.7109375" style="53" bestFit="1" customWidth="1"/>
    <col min="12" max="12" width="9.42578125" style="53" bestFit="1" customWidth="1"/>
    <col min="13" max="15" width="9.140625" style="53"/>
    <col min="16" max="16" width="10.42578125" style="53" bestFit="1" customWidth="1"/>
    <col min="17" max="20" width="9.140625" style="53"/>
    <col min="21" max="21" width="8.140625" style="53" customWidth="1"/>
    <col min="22" max="22" width="11" style="53" customWidth="1"/>
    <col min="23" max="16384" width="9.140625" style="53"/>
  </cols>
  <sheetData>
    <row r="2" spans="2:23" ht="18.75">
      <c r="F2" s="57" t="s">
        <v>20</v>
      </c>
      <c r="G2" s="57"/>
      <c r="S2" s="387" t="s">
        <v>245</v>
      </c>
      <c r="T2" s="387"/>
    </row>
    <row r="4" spans="2:23">
      <c r="B4" s="54"/>
    </row>
    <row r="5" spans="2:23">
      <c r="C5" s="386" t="s">
        <v>21</v>
      </c>
      <c r="D5" s="386"/>
      <c r="Q5" s="53" t="s">
        <v>112</v>
      </c>
      <c r="W5" s="53" t="s">
        <v>85</v>
      </c>
    </row>
    <row r="6" spans="2:23">
      <c r="C6" s="69" t="s">
        <v>16</v>
      </c>
      <c r="D6" s="69" t="s">
        <v>17</v>
      </c>
      <c r="G6" s="69" t="s">
        <v>40</v>
      </c>
      <c r="H6" s="69" t="s">
        <v>39</v>
      </c>
      <c r="I6" s="69" t="s">
        <v>38</v>
      </c>
      <c r="J6" s="69" t="s">
        <v>41</v>
      </c>
      <c r="K6" s="69" t="s">
        <v>37</v>
      </c>
      <c r="P6" s="69" t="str">
        <f>'1st Project'!E2</f>
        <v>North Park</v>
      </c>
      <c r="Q6" s="55">
        <f>'1st Project'!F2</f>
        <v>270</v>
      </c>
      <c r="V6" s="69" t="str">
        <f>'1st Project'!B2</f>
        <v>North Park</v>
      </c>
      <c r="W6" s="55">
        <f>'1st Project'!C2</f>
        <v>2</v>
      </c>
    </row>
    <row r="7" spans="2:23">
      <c r="C7" s="55">
        <f>Bal!H1</f>
        <v>4845</v>
      </c>
      <c r="D7" s="71">
        <f>Bal!J1</f>
        <v>5120</v>
      </c>
      <c r="G7" s="55">
        <f>'5th Project'!F2</f>
        <v>542</v>
      </c>
      <c r="H7" s="55">
        <f>'5th Project'!G2</f>
        <v>94</v>
      </c>
      <c r="I7" s="55">
        <f>'5th Project'!H2</f>
        <v>666</v>
      </c>
      <c r="J7" s="55">
        <f>'5th Project'!I2</f>
        <v>387</v>
      </c>
      <c r="K7" s="55">
        <f>'5th Project'!J2</f>
        <v>549</v>
      </c>
      <c r="P7" s="69" t="str">
        <f>'1st Project'!E3</f>
        <v>South Park</v>
      </c>
      <c r="Q7" s="55">
        <f>'1st Project'!F3</f>
        <v>320</v>
      </c>
      <c r="V7" s="69" t="str">
        <f>'1st Project'!B3</f>
        <v>South Park</v>
      </c>
      <c r="W7" s="55">
        <f>'1st Project'!C3</f>
        <v>2</v>
      </c>
    </row>
    <row r="8" spans="2:23">
      <c r="B8" s="54"/>
      <c r="P8" s="69" t="str">
        <f>'1st Project'!E4</f>
        <v>East Park</v>
      </c>
      <c r="Q8" s="55">
        <f>'1st Project'!F4</f>
        <v>200</v>
      </c>
      <c r="V8" s="69" t="str">
        <f>'1st Project'!B4</f>
        <v>East Park</v>
      </c>
      <c r="W8" s="55">
        <f>'1st Project'!C4</f>
        <v>2</v>
      </c>
    </row>
    <row r="9" spans="2:23">
      <c r="Q9" s="321">
        <f>SUM(Q6:Q8)</f>
        <v>790</v>
      </c>
      <c r="W9" s="321">
        <f>SUM(W6:W8)</f>
        <v>6</v>
      </c>
    </row>
    <row r="10" spans="2:23" s="339" customFormat="1">
      <c r="E10" s="340"/>
    </row>
    <row r="11" spans="2:23" s="339" customFormat="1">
      <c r="E11" s="340"/>
    </row>
    <row r="23" spans="9:9">
      <c r="I23" s="69" t="s">
        <v>88</v>
      </c>
    </row>
    <row r="24" spans="9:9">
      <c r="I24" s="55">
        <f>AVERAGE(G7:K7)</f>
        <v>447.6</v>
      </c>
    </row>
  </sheetData>
  <mergeCells count="2">
    <mergeCell ref="C5:D5"/>
    <mergeCell ref="S2:T2"/>
  </mergeCells>
  <pageMargins left="0.25" right="0.25" top="0.75" bottom="0.75" header="0.3" footer="0.3"/>
  <pageSetup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34998626667073579"/>
  </sheetPr>
  <dimension ref="A1:U15"/>
  <sheetViews>
    <sheetView workbookViewId="0">
      <selection activeCell="L20" sqref="L20"/>
    </sheetView>
  </sheetViews>
  <sheetFormatPr defaultRowHeight="15"/>
  <cols>
    <col min="1" max="1" width="6.28515625" style="13" customWidth="1"/>
    <col min="2" max="2" width="12.85546875" style="13" customWidth="1"/>
    <col min="3" max="3" width="14" style="13" customWidth="1"/>
    <col min="4" max="4" width="13.28515625" style="13" customWidth="1"/>
    <col min="5" max="5" width="10.28515625" style="13" bestFit="1" customWidth="1"/>
    <col min="6" max="8" width="9.140625" style="13"/>
    <col min="9" max="9" width="6.85546875" customWidth="1"/>
    <col min="10" max="10" width="10.85546875" customWidth="1"/>
    <col min="12" max="12" width="11.140625" customWidth="1"/>
    <col min="13" max="13" width="10.7109375" customWidth="1"/>
    <col min="15" max="15" width="10.42578125" bestFit="1" customWidth="1"/>
  </cols>
  <sheetData>
    <row r="1" spans="2:21">
      <c r="B1" s="389" t="s">
        <v>244</v>
      </c>
      <c r="C1" s="389"/>
      <c r="E1" s="388" t="s">
        <v>243</v>
      </c>
      <c r="F1" s="388"/>
      <c r="J1" s="389" t="s">
        <v>244</v>
      </c>
      <c r="K1" s="389"/>
      <c r="L1" s="13"/>
      <c r="M1" s="388" t="s">
        <v>243</v>
      </c>
      <c r="N1" s="388"/>
      <c r="U1" s="322" t="s">
        <v>76</v>
      </c>
    </row>
    <row r="2" spans="2:21" ht="15" customHeight="1">
      <c r="B2" s="6" t="s">
        <v>234</v>
      </c>
      <c r="C2" s="17">
        <f>COUNTIF(B9:B16,"North Park")</f>
        <v>2</v>
      </c>
      <c r="D2" s="6"/>
      <c r="E2" s="6" t="s">
        <v>234</v>
      </c>
      <c r="F2" s="17">
        <f>SUMIF(B9:B16,"North Park",F8:F15)</f>
        <v>270</v>
      </c>
      <c r="G2" s="343" t="s">
        <v>272</v>
      </c>
      <c r="J2" s="6" t="s">
        <v>234</v>
      </c>
      <c r="K2" s="275"/>
      <c r="L2" s="6"/>
      <c r="M2" s="6" t="s">
        <v>234</v>
      </c>
      <c r="N2" s="275"/>
    </row>
    <row r="3" spans="2:21">
      <c r="B3" s="6" t="s">
        <v>233</v>
      </c>
      <c r="C3" s="17">
        <f>COUNTIF(B9:B16,"South Park")</f>
        <v>2</v>
      </c>
      <c r="D3" s="6"/>
      <c r="E3" s="6" t="s">
        <v>233</v>
      </c>
      <c r="F3" s="17">
        <f>SUMIF(B9:B16,"South Park",F9:F16)</f>
        <v>320</v>
      </c>
      <c r="J3" s="6" t="s">
        <v>233</v>
      </c>
      <c r="K3" s="17"/>
      <c r="L3" s="6"/>
      <c r="M3" s="6" t="s">
        <v>233</v>
      </c>
      <c r="N3" s="17"/>
    </row>
    <row r="4" spans="2:21">
      <c r="B4" s="6" t="s">
        <v>240</v>
      </c>
      <c r="C4" s="17">
        <f>COUNTIF(B9:B16,"East Park")</f>
        <v>2</v>
      </c>
      <c r="D4" s="6"/>
      <c r="E4" s="6" t="s">
        <v>240</v>
      </c>
      <c r="F4" s="17">
        <f>SUMIF(B9:B16,"East Park",F9:F16)</f>
        <v>200</v>
      </c>
      <c r="J4" s="6" t="s">
        <v>240</v>
      </c>
      <c r="K4" s="17"/>
      <c r="L4" s="6"/>
      <c r="M4" s="6" t="s">
        <v>240</v>
      </c>
      <c r="N4" s="17"/>
    </row>
    <row r="7" spans="2:21">
      <c r="C7" s="309">
        <f>SUM(C9:C20)</f>
        <v>190</v>
      </c>
      <c r="D7" s="309">
        <f t="shared" ref="D7:F7" si="0">SUM(D9:D20)</f>
        <v>270</v>
      </c>
      <c r="E7" s="309">
        <f t="shared" si="0"/>
        <v>290</v>
      </c>
      <c r="F7" s="309">
        <f t="shared" si="0"/>
        <v>750</v>
      </c>
      <c r="K7" s="310"/>
      <c r="L7" s="310"/>
      <c r="M7" s="310"/>
      <c r="N7" s="310"/>
    </row>
    <row r="8" spans="2:21">
      <c r="B8" s="305" t="s">
        <v>235</v>
      </c>
      <c r="C8" s="306" t="s">
        <v>237</v>
      </c>
      <c r="D8" s="306" t="s">
        <v>238</v>
      </c>
      <c r="E8" s="306" t="s">
        <v>236</v>
      </c>
      <c r="F8" s="306" t="s">
        <v>239</v>
      </c>
      <c r="J8" s="307" t="s">
        <v>235</v>
      </c>
      <c r="K8" s="308" t="s">
        <v>237</v>
      </c>
      <c r="L8" s="308" t="s">
        <v>238</v>
      </c>
      <c r="M8" s="308" t="s">
        <v>236</v>
      </c>
      <c r="N8" s="25" t="s">
        <v>239</v>
      </c>
    </row>
    <row r="9" spans="2:21">
      <c r="B9" s="13" t="s">
        <v>233</v>
      </c>
      <c r="C9" s="51">
        <v>35</v>
      </c>
      <c r="D9" s="51">
        <v>85</v>
      </c>
      <c r="E9" s="51">
        <v>45</v>
      </c>
      <c r="F9" s="309">
        <f>SUM(C9:E9)</f>
        <v>165</v>
      </c>
      <c r="J9" s="201" t="s">
        <v>233</v>
      </c>
      <c r="K9" s="309">
        <v>35</v>
      </c>
      <c r="L9" s="309">
        <v>85</v>
      </c>
      <c r="M9" s="309">
        <v>45</v>
      </c>
      <c r="N9" s="311"/>
    </row>
    <row r="10" spans="2:21">
      <c r="B10" s="13" t="s">
        <v>233</v>
      </c>
      <c r="C10" s="51">
        <v>35</v>
      </c>
      <c r="D10" s="51">
        <v>75</v>
      </c>
      <c r="E10" s="51">
        <v>45</v>
      </c>
      <c r="F10" s="309">
        <f t="shared" ref="F10:F14" si="1">SUM(C10:E10)</f>
        <v>155</v>
      </c>
      <c r="J10" s="201" t="s">
        <v>233</v>
      </c>
      <c r="K10" s="309">
        <v>35</v>
      </c>
      <c r="L10" s="309">
        <v>75</v>
      </c>
      <c r="M10" s="309">
        <v>45</v>
      </c>
      <c r="N10" s="311"/>
    </row>
    <row r="11" spans="2:21">
      <c r="B11" s="13" t="s">
        <v>234</v>
      </c>
      <c r="C11" s="51">
        <v>35</v>
      </c>
      <c r="D11" s="51">
        <v>55</v>
      </c>
      <c r="E11" s="51">
        <v>25</v>
      </c>
      <c r="F11" s="309">
        <f t="shared" si="1"/>
        <v>115</v>
      </c>
      <c r="J11" s="201" t="s">
        <v>234</v>
      </c>
      <c r="K11" s="309">
        <v>35</v>
      </c>
      <c r="L11" s="309">
        <v>55</v>
      </c>
      <c r="M11" s="309">
        <v>25</v>
      </c>
      <c r="N11" s="311"/>
    </row>
    <row r="12" spans="2:21">
      <c r="B12" s="13" t="s">
        <v>234</v>
      </c>
      <c r="C12" s="51">
        <v>35</v>
      </c>
      <c r="D12" s="51">
        <v>55</v>
      </c>
      <c r="E12" s="51">
        <v>25</v>
      </c>
      <c r="F12" s="309">
        <f t="shared" si="1"/>
        <v>115</v>
      </c>
      <c r="J12" s="201" t="s">
        <v>234</v>
      </c>
      <c r="K12" s="309">
        <v>35</v>
      </c>
      <c r="L12" s="309">
        <v>55</v>
      </c>
      <c r="M12" s="309">
        <v>25</v>
      </c>
      <c r="N12" s="311"/>
    </row>
    <row r="13" spans="2:21">
      <c r="B13" s="13" t="s">
        <v>240</v>
      </c>
      <c r="C13" s="51">
        <v>25</v>
      </c>
      <c r="D13" s="51">
        <v>0</v>
      </c>
      <c r="E13" s="51">
        <v>75</v>
      </c>
      <c r="F13" s="309">
        <f t="shared" si="1"/>
        <v>100</v>
      </c>
      <c r="J13" s="201" t="s">
        <v>240</v>
      </c>
      <c r="K13" s="309">
        <v>25</v>
      </c>
      <c r="L13" s="309">
        <v>0</v>
      </c>
      <c r="M13" s="309">
        <v>75</v>
      </c>
      <c r="N13" s="311"/>
    </row>
    <row r="14" spans="2:21">
      <c r="B14" s="13" t="s">
        <v>240</v>
      </c>
      <c r="C14" s="51">
        <v>25</v>
      </c>
      <c r="D14" s="51">
        <v>0</v>
      </c>
      <c r="E14" s="51">
        <v>75</v>
      </c>
      <c r="F14" s="309">
        <f t="shared" si="1"/>
        <v>100</v>
      </c>
      <c r="J14" s="201" t="s">
        <v>240</v>
      </c>
      <c r="K14" s="309">
        <v>25</v>
      </c>
      <c r="L14" s="309">
        <v>0</v>
      </c>
      <c r="M14" s="309">
        <v>75</v>
      </c>
      <c r="N14" s="311"/>
    </row>
    <row r="15" spans="2:21">
      <c r="C15" s="51"/>
      <c r="D15" s="51"/>
      <c r="E15" s="51"/>
      <c r="F15" s="51"/>
    </row>
  </sheetData>
  <mergeCells count="4">
    <mergeCell ref="E1:F1"/>
    <mergeCell ref="B1:C1"/>
    <mergeCell ref="J1:K1"/>
    <mergeCell ref="M1:N1"/>
  </mergeCells>
  <conditionalFormatting sqref="F9:F1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{2631DAEB-699D-4C62-AD76-A1D31212226F}</x14:id>
        </ext>
      </extLst>
    </cfRule>
  </conditionalFormatting>
  <pageMargins left="0.7" right="0.7" top="0.75" bottom="0.75" header="0.3" footer="0.3"/>
  <pageSetup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31DAEB-699D-4C62-AD76-A1D3121222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F9:F14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481B-9DDF-4D78-8E9D-40726E569E00}">
  <dimension ref="A1:U15"/>
  <sheetViews>
    <sheetView workbookViewId="0"/>
  </sheetViews>
  <sheetFormatPr defaultRowHeight="15"/>
  <cols>
    <col min="1" max="1" width="6.28515625" style="13" customWidth="1"/>
    <col min="2" max="2" width="12.85546875" style="13" customWidth="1"/>
    <col min="3" max="3" width="12.7109375" style="13" bestFit="1" customWidth="1"/>
    <col min="4" max="4" width="13.28515625" style="13" customWidth="1"/>
    <col min="5" max="5" width="10.28515625" style="13" bestFit="1" customWidth="1"/>
    <col min="6" max="8" width="9.140625" style="13"/>
    <col min="9" max="9" width="6.85546875" customWidth="1"/>
    <col min="10" max="10" width="10.85546875" customWidth="1"/>
    <col min="12" max="12" width="11.140625" customWidth="1"/>
    <col min="13" max="13" width="10.7109375" customWidth="1"/>
    <col min="15" max="15" width="10.42578125" bestFit="1" customWidth="1"/>
  </cols>
  <sheetData>
    <row r="1" spans="2:21">
      <c r="B1" s="389" t="s">
        <v>244</v>
      </c>
      <c r="C1" s="389"/>
      <c r="E1" s="388" t="s">
        <v>243</v>
      </c>
      <c r="F1" s="388"/>
      <c r="I1" s="13"/>
      <c r="J1" s="389" t="s">
        <v>244</v>
      </c>
      <c r="K1" s="389"/>
      <c r="L1" s="13"/>
      <c r="M1" s="388" t="s">
        <v>243</v>
      </c>
      <c r="N1" s="388"/>
      <c r="O1" s="13"/>
      <c r="U1" s="322" t="s">
        <v>76</v>
      </c>
    </row>
    <row r="2" spans="2:21" ht="15" customHeight="1">
      <c r="B2" s="6" t="s">
        <v>246</v>
      </c>
      <c r="C2" s="17">
        <f>COUNTIF(B9:B16,"River Park")</f>
        <v>3</v>
      </c>
      <c r="D2" s="6"/>
      <c r="E2" s="6" t="s">
        <v>246</v>
      </c>
      <c r="F2" s="17">
        <f>SUMIF(B9:B16,"River Park",F9:F16)</f>
        <v>415</v>
      </c>
      <c r="I2" s="13"/>
      <c r="J2" s="6" t="s">
        <v>246</v>
      </c>
      <c r="K2" s="275"/>
      <c r="L2" s="6"/>
      <c r="M2" s="6" t="s">
        <v>246</v>
      </c>
      <c r="N2" s="275"/>
      <c r="O2" s="13"/>
    </row>
    <row r="3" spans="2:21">
      <c r="B3" s="6" t="s">
        <v>247</v>
      </c>
      <c r="C3" s="17">
        <f>COUNTIF(B9:B16,"Sports Park")</f>
        <v>1</v>
      </c>
      <c r="D3" s="6"/>
      <c r="E3" s="6" t="s">
        <v>247</v>
      </c>
      <c r="F3" s="17">
        <f>SUMIF(B9:B16,"Sports Park",F9:F16)</f>
        <v>155</v>
      </c>
      <c r="I3" s="13"/>
      <c r="J3" s="6" t="s">
        <v>247</v>
      </c>
      <c r="K3" s="17"/>
      <c r="L3" s="6"/>
      <c r="M3" s="6" t="s">
        <v>247</v>
      </c>
      <c r="N3" s="17"/>
      <c r="O3" s="13"/>
    </row>
    <row r="4" spans="2:21">
      <c r="B4" s="6" t="s">
        <v>248</v>
      </c>
      <c r="C4" s="17">
        <f>COUNTIF(B9:B16,"View Park")</f>
        <v>2</v>
      </c>
      <c r="D4" s="6"/>
      <c r="E4" s="6" t="s">
        <v>248</v>
      </c>
      <c r="F4" s="17">
        <f>SUMIF(B9:B16,"View Park",F9:F16)</f>
        <v>90</v>
      </c>
      <c r="I4" s="13"/>
      <c r="J4" s="6" t="s">
        <v>248</v>
      </c>
      <c r="K4" s="17"/>
      <c r="L4" s="6"/>
      <c r="M4" s="6" t="s">
        <v>248</v>
      </c>
      <c r="N4" s="17"/>
      <c r="O4" s="13"/>
    </row>
    <row r="5" spans="2:21">
      <c r="I5" s="13"/>
      <c r="J5" s="13"/>
      <c r="K5" s="13"/>
      <c r="L5" s="13"/>
      <c r="M5" s="13"/>
      <c r="N5" s="13"/>
      <c r="O5" s="13"/>
    </row>
    <row r="6" spans="2:21">
      <c r="I6" s="13"/>
      <c r="J6" s="13"/>
      <c r="K6" s="13"/>
      <c r="L6" s="13"/>
      <c r="M6" s="13"/>
      <c r="N6" s="13"/>
      <c r="O6" s="13"/>
    </row>
    <row r="7" spans="2:21">
      <c r="C7" s="51">
        <f>SUM(C9:C20)</f>
        <v>180</v>
      </c>
      <c r="D7" s="51">
        <f t="shared" ref="D7:F7" si="0">SUM(D9:D20)</f>
        <v>290</v>
      </c>
      <c r="E7" s="51">
        <f t="shared" si="0"/>
        <v>190</v>
      </c>
      <c r="F7" s="51">
        <f t="shared" si="0"/>
        <v>660</v>
      </c>
      <c r="K7" s="310"/>
      <c r="L7" s="310"/>
      <c r="M7" s="310"/>
      <c r="N7" s="310"/>
    </row>
    <row r="8" spans="2:21">
      <c r="B8" s="305" t="s">
        <v>235</v>
      </c>
      <c r="C8" s="306" t="s">
        <v>237</v>
      </c>
      <c r="D8" s="306" t="s">
        <v>238</v>
      </c>
      <c r="E8" s="306" t="s">
        <v>236</v>
      </c>
      <c r="F8" s="306" t="s">
        <v>239</v>
      </c>
      <c r="J8" s="307" t="s">
        <v>235</v>
      </c>
      <c r="K8" s="308" t="s">
        <v>237</v>
      </c>
      <c r="L8" s="308" t="s">
        <v>238</v>
      </c>
      <c r="M8" s="308" t="s">
        <v>236</v>
      </c>
      <c r="N8" s="25" t="s">
        <v>239</v>
      </c>
    </row>
    <row r="9" spans="2:21">
      <c r="B9" s="13" t="s">
        <v>246</v>
      </c>
      <c r="C9" s="51">
        <v>45</v>
      </c>
      <c r="D9" s="51">
        <v>85</v>
      </c>
      <c r="E9" s="51">
        <v>45</v>
      </c>
      <c r="F9" s="51">
        <f t="shared" ref="F9:F14" si="1">SUM(C9:E9)</f>
        <v>175</v>
      </c>
      <c r="J9" s="13" t="s">
        <v>246</v>
      </c>
      <c r="K9" s="51">
        <v>45</v>
      </c>
      <c r="L9" s="51">
        <v>85</v>
      </c>
      <c r="M9" s="51">
        <v>45</v>
      </c>
      <c r="N9" s="311"/>
    </row>
    <row r="10" spans="2:21">
      <c r="B10" s="13" t="s">
        <v>247</v>
      </c>
      <c r="C10" s="51">
        <v>35</v>
      </c>
      <c r="D10" s="51">
        <v>75</v>
      </c>
      <c r="E10" s="51">
        <v>45</v>
      </c>
      <c r="F10" s="51">
        <f t="shared" si="1"/>
        <v>155</v>
      </c>
      <c r="J10" s="13" t="s">
        <v>247</v>
      </c>
      <c r="K10" s="51">
        <v>35</v>
      </c>
      <c r="L10" s="51">
        <v>75</v>
      </c>
      <c r="M10" s="51">
        <v>45</v>
      </c>
      <c r="N10" s="311"/>
    </row>
    <row r="11" spans="2:21">
      <c r="B11" s="13" t="s">
        <v>248</v>
      </c>
      <c r="C11" s="51">
        <v>10</v>
      </c>
      <c r="D11" s="51">
        <v>55</v>
      </c>
      <c r="E11" s="51">
        <v>0</v>
      </c>
      <c r="F11" s="51">
        <f t="shared" si="1"/>
        <v>65</v>
      </c>
      <c r="J11" s="13" t="s">
        <v>248</v>
      </c>
      <c r="K11" s="51">
        <v>10</v>
      </c>
      <c r="L11" s="51">
        <v>55</v>
      </c>
      <c r="M11" s="51">
        <v>0</v>
      </c>
      <c r="N11" s="311"/>
    </row>
    <row r="12" spans="2:21">
      <c r="B12" s="13" t="s">
        <v>246</v>
      </c>
      <c r="C12" s="51">
        <v>45</v>
      </c>
      <c r="D12" s="51">
        <v>75</v>
      </c>
      <c r="E12" s="51">
        <v>25</v>
      </c>
      <c r="F12" s="51">
        <f t="shared" si="1"/>
        <v>145</v>
      </c>
      <c r="J12" s="13" t="s">
        <v>246</v>
      </c>
      <c r="K12" s="51">
        <v>45</v>
      </c>
      <c r="L12" s="51">
        <v>75</v>
      </c>
      <c r="M12" s="51">
        <v>25</v>
      </c>
      <c r="N12" s="311"/>
    </row>
    <row r="13" spans="2:21">
      <c r="B13" s="13" t="s">
        <v>248</v>
      </c>
      <c r="C13" s="51">
        <v>25</v>
      </c>
      <c r="D13" s="51">
        <v>0</v>
      </c>
      <c r="E13" s="51">
        <v>0</v>
      </c>
      <c r="F13" s="51">
        <f t="shared" si="1"/>
        <v>25</v>
      </c>
      <c r="J13" s="13" t="s">
        <v>248</v>
      </c>
      <c r="K13" s="51">
        <v>25</v>
      </c>
      <c r="L13" s="51">
        <v>0</v>
      </c>
      <c r="M13" s="51">
        <v>0</v>
      </c>
      <c r="N13" s="311"/>
    </row>
    <row r="14" spans="2:21">
      <c r="B14" s="13" t="s">
        <v>246</v>
      </c>
      <c r="C14" s="51">
        <v>20</v>
      </c>
      <c r="D14" s="51">
        <v>0</v>
      </c>
      <c r="E14" s="51">
        <v>75</v>
      </c>
      <c r="F14" s="51">
        <f t="shared" si="1"/>
        <v>95</v>
      </c>
      <c r="J14" s="13" t="s">
        <v>246</v>
      </c>
      <c r="K14" s="51">
        <v>20</v>
      </c>
      <c r="L14" s="51">
        <v>0</v>
      </c>
      <c r="M14" s="51">
        <v>75</v>
      </c>
      <c r="N14" s="311"/>
    </row>
    <row r="15" spans="2:21">
      <c r="C15" s="51"/>
      <c r="D15" s="51"/>
      <c r="E15" s="51"/>
      <c r="F15" s="51"/>
    </row>
  </sheetData>
  <mergeCells count="4">
    <mergeCell ref="B1:C1"/>
    <mergeCell ref="E1:F1"/>
    <mergeCell ref="J1:K1"/>
    <mergeCell ref="M1:N1"/>
  </mergeCells>
  <conditionalFormatting sqref="B9:B16">
    <cfRule type="containsText" dxfId="83" priority="2" operator="containsText" text="Sport">
      <formula>NOT(ISERROR(SEARCH("Sport",B9)))</formula>
    </cfRule>
    <cfRule type="containsText" dxfId="82" priority="3" operator="containsText" text="River Park">
      <formula>NOT(ISERROR(SEARCH("River Park",B9)))</formula>
    </cfRule>
  </conditionalFormatting>
  <conditionalFormatting sqref="B9:B17">
    <cfRule type="containsText" dxfId="81" priority="1" operator="containsText" text="view">
      <formula>NOT(ISERROR(SEARCH("view",B9)))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29CDDC4-954B-4F3D-829C-37B9B945E27A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F9:F17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3537-3584-4AED-B1F1-7CFE8233FF3B}">
  <dimension ref="B1:T89"/>
  <sheetViews>
    <sheetView workbookViewId="0"/>
  </sheetViews>
  <sheetFormatPr defaultColWidth="9.140625" defaultRowHeight="15"/>
  <cols>
    <col min="1" max="1" width="4.5703125" style="323" customWidth="1"/>
    <col min="2" max="2" width="18" style="323" customWidth="1"/>
    <col min="3" max="3" width="21.7109375" style="323" customWidth="1"/>
    <col min="4" max="4" width="17.28515625" style="323" customWidth="1"/>
    <col min="5" max="5" width="19" style="323" customWidth="1"/>
    <col min="6" max="6" width="18.7109375" style="323" customWidth="1"/>
    <col min="7" max="7" width="8.42578125" style="344" customWidth="1"/>
    <col min="8" max="8" width="8.140625" customWidth="1"/>
    <col min="9" max="12" width="9.140625" style="323"/>
    <col min="13" max="13" width="15.28515625" style="323" customWidth="1"/>
    <col min="14" max="14" width="17" style="323" customWidth="1"/>
    <col min="15" max="15" width="10.7109375" style="323" customWidth="1"/>
    <col min="16" max="16" width="11.7109375" style="323" customWidth="1"/>
    <col min="17" max="17" width="17" style="323" customWidth="1"/>
    <col min="18" max="16384" width="9.140625" style="323"/>
  </cols>
  <sheetData>
    <row r="1" spans="2:20">
      <c r="B1" s="323" t="s">
        <v>128</v>
      </c>
      <c r="C1" s="323" t="s">
        <v>259</v>
      </c>
      <c r="H1" s="323"/>
      <c r="M1" s="323" t="s">
        <v>128</v>
      </c>
      <c r="N1" s="323" t="s">
        <v>259</v>
      </c>
    </row>
    <row r="2" spans="2:20">
      <c r="B2" s="323" t="s">
        <v>129</v>
      </c>
      <c r="C2" s="323" t="s">
        <v>260</v>
      </c>
      <c r="H2" s="323"/>
      <c r="M2" s="323" t="s">
        <v>129</v>
      </c>
      <c r="N2" s="323" t="s">
        <v>260</v>
      </c>
    </row>
    <row r="3" spans="2:20">
      <c r="B3" s="323" t="s">
        <v>244</v>
      </c>
      <c r="C3" s="323" t="s">
        <v>254</v>
      </c>
      <c r="H3" s="323"/>
      <c r="M3" s="323" t="s">
        <v>244</v>
      </c>
      <c r="N3" s="323" t="s">
        <v>254</v>
      </c>
    </row>
    <row r="4" spans="2:20">
      <c r="H4" s="323"/>
    </row>
    <row r="5" spans="2:20">
      <c r="F5" s="346" t="s">
        <v>273</v>
      </c>
      <c r="G5" s="345">
        <f>COUNTIF(F9:F22,"Condo")</f>
        <v>2</v>
      </c>
      <c r="H5" s="329" t="s">
        <v>267</v>
      </c>
      <c r="Q5" s="329" t="s">
        <v>284</v>
      </c>
      <c r="R5" s="329"/>
      <c r="T5" s="329"/>
    </row>
    <row r="6" spans="2:20">
      <c r="B6" s="332" t="s">
        <v>262</v>
      </c>
      <c r="C6" s="332" t="s">
        <v>263</v>
      </c>
      <c r="D6" s="332" t="s">
        <v>264</v>
      </c>
      <c r="E6" s="332" t="s">
        <v>266</v>
      </c>
      <c r="F6" s="346" t="s">
        <v>274</v>
      </c>
      <c r="G6" s="345">
        <f>COUNTIF(F9:F22,"Commercial")</f>
        <v>3</v>
      </c>
      <c r="H6" s="329" t="s">
        <v>268</v>
      </c>
      <c r="M6" s="329" t="s">
        <v>276</v>
      </c>
      <c r="N6" s="329" t="s">
        <v>276</v>
      </c>
      <c r="O6" s="329" t="s">
        <v>85</v>
      </c>
      <c r="P6" s="329" t="s">
        <v>85</v>
      </c>
      <c r="Q6" s="323" t="s">
        <v>265</v>
      </c>
      <c r="R6" s="329"/>
      <c r="T6" s="329"/>
    </row>
    <row r="7" spans="2:20">
      <c r="B7" s="333">
        <f>COUNTA(B9:B22)</f>
        <v>12</v>
      </c>
      <c r="C7" s="333">
        <f>COUNTA(C9:C22)</f>
        <v>11</v>
      </c>
      <c r="D7" s="333">
        <f>COUNT(D9:D22)</f>
        <v>3</v>
      </c>
      <c r="E7" s="333">
        <f>COUNT(E9:E22)</f>
        <v>4</v>
      </c>
      <c r="F7" s="346" t="s">
        <v>275</v>
      </c>
      <c r="G7" s="345">
        <f>COUNTIF(F9:F22,"Rental")</f>
        <v>1</v>
      </c>
      <c r="H7" s="329" t="s">
        <v>269</v>
      </c>
      <c r="M7" s="330"/>
      <c r="N7" s="330"/>
      <c r="O7" s="330"/>
      <c r="P7" s="330"/>
      <c r="Q7" s="331"/>
      <c r="R7" s="329"/>
      <c r="T7" s="329"/>
    </row>
    <row r="8" spans="2:20">
      <c r="B8" s="324" t="s">
        <v>46</v>
      </c>
      <c r="C8" s="325" t="s">
        <v>250</v>
      </c>
      <c r="D8" s="326"/>
      <c r="E8" s="326" t="s">
        <v>261</v>
      </c>
      <c r="F8" s="326" t="s">
        <v>256</v>
      </c>
      <c r="H8" s="323"/>
      <c r="M8" s="324" t="s">
        <v>46</v>
      </c>
      <c r="N8" s="325" t="s">
        <v>250</v>
      </c>
      <c r="O8" s="326"/>
      <c r="P8" s="326" t="s">
        <v>261</v>
      </c>
      <c r="Q8" s="326" t="s">
        <v>256</v>
      </c>
    </row>
    <row r="9" spans="2:20">
      <c r="B9" s="349" t="s">
        <v>50</v>
      </c>
      <c r="C9" s="347"/>
      <c r="D9" s="348">
        <v>1</v>
      </c>
      <c r="E9" s="347"/>
      <c r="F9" s="350"/>
      <c r="H9" s="323"/>
      <c r="M9" s="328" t="s">
        <v>50</v>
      </c>
      <c r="N9" s="347"/>
      <c r="O9" s="348">
        <v>1</v>
      </c>
      <c r="P9" s="347">
        <v>7</v>
      </c>
      <c r="Q9" s="350"/>
    </row>
    <row r="10" spans="2:20">
      <c r="B10" s="347" t="s">
        <v>52</v>
      </c>
      <c r="C10" s="347" t="s">
        <v>251</v>
      </c>
      <c r="D10" s="348"/>
      <c r="E10" s="347">
        <v>20</v>
      </c>
      <c r="F10" s="348" t="s">
        <v>255</v>
      </c>
      <c r="H10" s="323"/>
      <c r="M10" s="327" t="s">
        <v>52</v>
      </c>
      <c r="N10" s="347" t="s">
        <v>251</v>
      </c>
      <c r="O10" s="348"/>
      <c r="P10" s="347">
        <v>20</v>
      </c>
      <c r="Q10" s="348" t="s">
        <v>255</v>
      </c>
    </row>
    <row r="11" spans="2:20">
      <c r="B11" s="349" t="s">
        <v>54</v>
      </c>
      <c r="C11" s="347" t="s">
        <v>252</v>
      </c>
      <c r="D11" s="348"/>
      <c r="E11" s="347"/>
      <c r="F11" s="348" t="s">
        <v>255</v>
      </c>
      <c r="H11" s="323"/>
      <c r="M11" s="328" t="s">
        <v>54</v>
      </c>
      <c r="N11" s="347" t="s">
        <v>252</v>
      </c>
      <c r="O11" s="348"/>
      <c r="P11" s="347">
        <v>45</v>
      </c>
      <c r="Q11" s="348" t="s">
        <v>255</v>
      </c>
    </row>
    <row r="12" spans="2:20">
      <c r="B12" s="349" t="s">
        <v>56</v>
      </c>
      <c r="C12" s="347" t="s">
        <v>252</v>
      </c>
      <c r="D12" s="348"/>
      <c r="E12" s="347"/>
      <c r="F12" s="350"/>
      <c r="H12" s="323"/>
      <c r="M12" s="328" t="s">
        <v>56</v>
      </c>
      <c r="N12" s="347" t="s">
        <v>252</v>
      </c>
      <c r="O12" s="348"/>
      <c r="P12" s="347">
        <v>45</v>
      </c>
      <c r="Q12" s="350"/>
    </row>
    <row r="13" spans="2:20">
      <c r="B13" s="349" t="s">
        <v>58</v>
      </c>
      <c r="C13" s="347" t="s">
        <v>252</v>
      </c>
      <c r="D13" s="348">
        <v>2</v>
      </c>
      <c r="E13" s="347"/>
      <c r="F13" s="348"/>
      <c r="H13" s="323"/>
      <c r="M13" s="328" t="s">
        <v>58</v>
      </c>
      <c r="N13" s="347" t="s">
        <v>252</v>
      </c>
      <c r="O13" s="348">
        <v>2</v>
      </c>
      <c r="P13" s="347"/>
      <c r="Q13" s="348"/>
    </row>
    <row r="14" spans="2:20">
      <c r="B14" s="349" t="s">
        <v>60</v>
      </c>
      <c r="C14" s="347" t="s">
        <v>252</v>
      </c>
      <c r="D14" s="348"/>
      <c r="E14" s="347"/>
      <c r="F14" s="348"/>
      <c r="H14" s="323"/>
      <c r="M14" s="328" t="s">
        <v>60</v>
      </c>
      <c r="N14" s="347" t="s">
        <v>252</v>
      </c>
      <c r="O14" s="348"/>
      <c r="P14" s="347">
        <v>55</v>
      </c>
      <c r="Q14" s="348"/>
    </row>
    <row r="15" spans="2:20">
      <c r="B15" s="349" t="s">
        <v>64</v>
      </c>
      <c r="C15" s="347" t="s">
        <v>253</v>
      </c>
      <c r="D15" s="348"/>
      <c r="E15" s="347"/>
      <c r="F15" s="348" t="s">
        <v>257</v>
      </c>
      <c r="H15" s="323"/>
      <c r="M15" s="328" t="s">
        <v>64</v>
      </c>
      <c r="N15" s="347" t="s">
        <v>253</v>
      </c>
      <c r="O15" s="348"/>
      <c r="P15" s="347">
        <v>56</v>
      </c>
      <c r="Q15" s="348" t="s">
        <v>257</v>
      </c>
    </row>
    <row r="16" spans="2:20">
      <c r="B16" s="349" t="s">
        <v>66</v>
      </c>
      <c r="C16" s="347" t="s">
        <v>251</v>
      </c>
      <c r="D16" s="348"/>
      <c r="E16" s="347">
        <v>45</v>
      </c>
      <c r="F16" s="348" t="s">
        <v>257</v>
      </c>
      <c r="H16" s="323"/>
      <c r="M16" s="328" t="s">
        <v>66</v>
      </c>
      <c r="N16" s="347" t="s">
        <v>251</v>
      </c>
      <c r="O16" s="348"/>
      <c r="P16" s="347">
        <v>45</v>
      </c>
      <c r="Q16" s="348" t="s">
        <v>257</v>
      </c>
    </row>
    <row r="17" spans="2:17">
      <c r="B17" s="349" t="s">
        <v>69</v>
      </c>
      <c r="C17" s="347" t="s">
        <v>251</v>
      </c>
      <c r="D17" s="348">
        <v>2</v>
      </c>
      <c r="E17" s="347">
        <v>3</v>
      </c>
      <c r="F17" s="348" t="s">
        <v>257</v>
      </c>
      <c r="H17" s="323"/>
      <c r="M17" s="328" t="s">
        <v>69</v>
      </c>
      <c r="N17" s="347" t="s">
        <v>251</v>
      </c>
      <c r="O17" s="348">
        <v>2</v>
      </c>
      <c r="P17" s="347">
        <v>3</v>
      </c>
      <c r="Q17" s="348" t="s">
        <v>257</v>
      </c>
    </row>
    <row r="18" spans="2:17">
      <c r="B18" s="349" t="s">
        <v>71</v>
      </c>
      <c r="C18" s="347" t="s">
        <v>251</v>
      </c>
      <c r="D18" s="348"/>
      <c r="E18" s="348" t="s">
        <v>252</v>
      </c>
      <c r="F18" s="348"/>
      <c r="H18" s="323"/>
      <c r="M18" s="328" t="s">
        <v>71</v>
      </c>
      <c r="N18" s="347" t="s">
        <v>251</v>
      </c>
      <c r="O18" s="348"/>
      <c r="P18" s="347">
        <v>455</v>
      </c>
      <c r="Q18" s="348"/>
    </row>
    <row r="19" spans="2:17">
      <c r="B19" s="349" t="s">
        <v>74</v>
      </c>
      <c r="C19" s="347" t="s">
        <v>252</v>
      </c>
      <c r="D19" s="348"/>
      <c r="E19" s="348" t="s">
        <v>277</v>
      </c>
      <c r="F19" s="348"/>
      <c r="H19" s="323"/>
      <c r="M19" s="328" t="s">
        <v>74</v>
      </c>
      <c r="N19" s="347" t="s">
        <v>252</v>
      </c>
      <c r="O19" s="348"/>
      <c r="P19" s="347">
        <v>9</v>
      </c>
      <c r="Q19" s="348"/>
    </row>
    <row r="20" spans="2:17">
      <c r="B20" s="349" t="s">
        <v>69</v>
      </c>
      <c r="C20" s="347">
        <v>33</v>
      </c>
      <c r="D20" s="348"/>
      <c r="E20" s="347">
        <v>5</v>
      </c>
      <c r="F20" s="350" t="s">
        <v>258</v>
      </c>
      <c r="H20" s="323"/>
      <c r="M20" s="328" t="s">
        <v>69</v>
      </c>
      <c r="N20" s="347">
        <v>33</v>
      </c>
      <c r="O20" s="348"/>
      <c r="P20" s="347">
        <v>5</v>
      </c>
      <c r="Q20" s="350" t="s">
        <v>258</v>
      </c>
    </row>
    <row r="21" spans="2:17">
      <c r="H21" s="323"/>
    </row>
    <row r="22" spans="2:17">
      <c r="H22" s="323"/>
    </row>
    <row r="23" spans="2:17">
      <c r="H23" s="323"/>
    </row>
    <row r="24" spans="2:17">
      <c r="H24" s="323"/>
    </row>
    <row r="25" spans="2:17">
      <c r="H25" s="323"/>
    </row>
    <row r="26" spans="2:17">
      <c r="H26" s="323"/>
    </row>
    <row r="27" spans="2:17">
      <c r="H27" s="323"/>
    </row>
    <row r="28" spans="2:17">
      <c r="H28" s="323"/>
    </row>
    <row r="29" spans="2:17">
      <c r="H29" s="323"/>
    </row>
    <row r="30" spans="2:17">
      <c r="H30" s="323"/>
    </row>
    <row r="31" spans="2:17">
      <c r="H31" s="323"/>
    </row>
    <row r="32" spans="2:17">
      <c r="H32" s="323"/>
    </row>
    <row r="33" spans="8:8">
      <c r="H33" s="323"/>
    </row>
    <row r="34" spans="8:8">
      <c r="H34" s="323"/>
    </row>
    <row r="35" spans="8:8">
      <c r="H35" s="323"/>
    </row>
    <row r="36" spans="8:8">
      <c r="H36" s="323"/>
    </row>
    <row r="37" spans="8:8">
      <c r="H37" s="323"/>
    </row>
    <row r="38" spans="8:8">
      <c r="H38" s="323"/>
    </row>
    <row r="39" spans="8:8">
      <c r="H39" s="323"/>
    </row>
    <row r="40" spans="8:8">
      <c r="H40" s="323"/>
    </row>
    <row r="41" spans="8:8">
      <c r="H41" s="323"/>
    </row>
    <row r="42" spans="8:8">
      <c r="H42" s="323"/>
    </row>
    <row r="43" spans="8:8">
      <c r="H43" s="323"/>
    </row>
    <row r="44" spans="8:8">
      <c r="H44" s="323"/>
    </row>
    <row r="45" spans="8:8">
      <c r="H45" s="323"/>
    </row>
    <row r="46" spans="8:8">
      <c r="H46" s="323"/>
    </row>
    <row r="47" spans="8:8">
      <c r="H47" s="323"/>
    </row>
    <row r="48" spans="8:8">
      <c r="H48" s="323"/>
    </row>
    <row r="49" spans="8:8">
      <c r="H49" s="323"/>
    </row>
    <row r="50" spans="8:8">
      <c r="H50" s="323"/>
    </row>
    <row r="51" spans="8:8">
      <c r="H51" s="323"/>
    </row>
    <row r="52" spans="8:8">
      <c r="H52" s="323"/>
    </row>
    <row r="53" spans="8:8">
      <c r="H53" s="323"/>
    </row>
    <row r="54" spans="8:8">
      <c r="H54" s="323"/>
    </row>
    <row r="55" spans="8:8">
      <c r="H55" s="323"/>
    </row>
    <row r="56" spans="8:8">
      <c r="H56" s="323"/>
    </row>
    <row r="57" spans="8:8">
      <c r="H57" s="323"/>
    </row>
    <row r="58" spans="8:8">
      <c r="H58" s="323"/>
    </row>
    <row r="59" spans="8:8">
      <c r="H59" s="323"/>
    </row>
    <row r="60" spans="8:8">
      <c r="H60" s="323"/>
    </row>
    <row r="61" spans="8:8">
      <c r="H61" s="323"/>
    </row>
    <row r="62" spans="8:8">
      <c r="H62" s="323"/>
    </row>
    <row r="63" spans="8:8">
      <c r="H63" s="323"/>
    </row>
    <row r="64" spans="8:8">
      <c r="H64" s="323"/>
    </row>
    <row r="65" spans="8:8">
      <c r="H65" s="323"/>
    </row>
    <row r="66" spans="8:8">
      <c r="H66" s="323"/>
    </row>
    <row r="67" spans="8:8">
      <c r="H67" s="323"/>
    </row>
    <row r="68" spans="8:8">
      <c r="H68" s="323"/>
    </row>
    <row r="69" spans="8:8">
      <c r="H69" s="323"/>
    </row>
    <row r="70" spans="8:8">
      <c r="H70" s="323"/>
    </row>
    <row r="71" spans="8:8">
      <c r="H71" s="323"/>
    </row>
    <row r="72" spans="8:8">
      <c r="H72" s="323"/>
    </row>
    <row r="73" spans="8:8">
      <c r="H73" s="323"/>
    </row>
    <row r="74" spans="8:8">
      <c r="H74" s="323"/>
    </row>
    <row r="75" spans="8:8">
      <c r="H75" s="323"/>
    </row>
    <row r="76" spans="8:8">
      <c r="H76" s="323"/>
    </row>
    <row r="77" spans="8:8">
      <c r="H77" s="323"/>
    </row>
    <row r="78" spans="8:8">
      <c r="H78" s="323"/>
    </row>
    <row r="79" spans="8:8">
      <c r="H79" s="323"/>
    </row>
    <row r="80" spans="8:8">
      <c r="H80" s="323"/>
    </row>
    <row r="81" spans="8:8">
      <c r="H81" s="323"/>
    </row>
    <row r="82" spans="8:8">
      <c r="H82" s="323"/>
    </row>
    <row r="83" spans="8:8">
      <c r="H83" s="323"/>
    </row>
    <row r="84" spans="8:8">
      <c r="H84" s="323"/>
    </row>
    <row r="85" spans="8:8">
      <c r="H85" s="323"/>
    </row>
    <row r="86" spans="8:8">
      <c r="H86" s="323"/>
    </row>
    <row r="87" spans="8:8">
      <c r="H87" s="323"/>
    </row>
    <row r="88" spans="8:8">
      <c r="H88" s="323"/>
    </row>
    <row r="89" spans="8:8">
      <c r="H89" s="32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Bal</vt:lpstr>
      <vt:lpstr>Bal U</vt:lpstr>
      <vt:lpstr>Formulas in red</vt:lpstr>
      <vt:lpstr>Checking you try</vt:lpstr>
      <vt:lpstr>Totals</vt:lpstr>
      <vt:lpstr>1st Project</vt:lpstr>
      <vt:lpstr>2nd project</vt:lpstr>
      <vt:lpstr>Count</vt:lpstr>
      <vt:lpstr>3rd project</vt:lpstr>
      <vt:lpstr>4th Project</vt:lpstr>
      <vt:lpstr>5th Project</vt:lpstr>
      <vt:lpstr>5th you try</vt:lpstr>
      <vt:lpstr>6th project w subT</vt:lpstr>
      <vt:lpstr>6th you try</vt:lpstr>
      <vt:lpstr>IF</vt:lpstr>
      <vt:lpstr>IF %</vt:lpstr>
      <vt:lpstr>IF 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Rita Schmitt</cp:lastModifiedBy>
  <cp:lastPrinted>2018-10-20T00:32:56Z</cp:lastPrinted>
  <dcterms:created xsi:type="dcterms:W3CDTF">2015-03-20T18:47:29Z</dcterms:created>
  <dcterms:modified xsi:type="dcterms:W3CDTF">2020-11-07T00:36:01Z</dcterms:modified>
</cp:coreProperties>
</file>