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ink/ink1.xml" ContentType="application/inkml+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C:\wamp64\www\"/>
    </mc:Choice>
  </mc:AlternateContent>
  <xr:revisionPtr revIDLastSave="0" documentId="13_ncr:1_{7C42C35D-9435-42FA-87F8-198FF53A8572}" xr6:coauthVersionLast="46" xr6:coauthVersionMax="46" xr10:uidLastSave="{00000000-0000-0000-0000-000000000000}"/>
  <bookViews>
    <workbookView xWindow="1950" yWindow="1950" windowWidth="23940" windowHeight="12555" activeTab="5" xr2:uid="{00000000-000D-0000-FFFF-FFFF00000000}"/>
  </bookViews>
  <sheets>
    <sheet name="Formulas" sheetId="12" r:id="rId1"/>
    <sheet name="Gen" sheetId="3" r:id="rId2"/>
    <sheet name="Charts" sheetId="5" r:id="rId3"/>
    <sheet name="IF" sheetId="8" r:id="rId4"/>
    <sheet name="Ct_ifs" sheetId="16" r:id="rId5"/>
    <sheet name="Report" sheetId="28" r:id="rId6"/>
    <sheet name="Header" sheetId="23" r:id="rId7"/>
    <sheet name="Header U2" sheetId="27" r:id="rId8"/>
    <sheet name="Art" sheetId="15" r:id="rId9"/>
  </sheets>
  <externalReferences>
    <externalReference r:id="rId10"/>
    <externalReference r:id="rId11"/>
    <externalReference r:id="rId12"/>
    <externalReference r:id="rId13"/>
    <externalReference r:id="rId14"/>
  </externalReferences>
  <definedNames>
    <definedName name="_xlnm._FilterDatabase" localSheetId="4" hidden="1">Ct_ifs!$C$8:$O$8</definedName>
    <definedName name="_xlnm._FilterDatabase" localSheetId="3" hidden="1">IF!$B$11:$M$11</definedName>
  </definedNames>
  <calcPr calcId="191029"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8" l="1"/>
  <c r="D165" i="8" l="1"/>
  <c r="D166" i="8"/>
  <c r="B49" i="8"/>
  <c r="C2" i="16"/>
  <c r="O2" i="16"/>
  <c r="AF9" i="16"/>
  <c r="AB9" i="16"/>
  <c r="H129" i="12"/>
  <c r="D14" i="8"/>
  <c r="J14" i="8" s="1"/>
  <c r="H6" i="8"/>
  <c r="J15" i="8"/>
  <c r="J16" i="8"/>
  <c r="J17" i="8"/>
  <c r="J18" i="8"/>
  <c r="J19" i="8"/>
  <c r="J20" i="8"/>
  <c r="J21" i="8"/>
  <c r="I15" i="8"/>
  <c r="I16" i="8"/>
  <c r="I17" i="8"/>
  <c r="I18" i="8"/>
  <c r="I19" i="8"/>
  <c r="I20" i="8"/>
  <c r="I21" i="8"/>
  <c r="E90" i="8"/>
  <c r="D132" i="12"/>
  <c r="G129" i="12"/>
  <c r="D129" i="12"/>
  <c r="B129" i="12"/>
  <c r="D18" i="27"/>
  <c r="D17" i="27"/>
  <c r="D16" i="27"/>
  <c r="D15" i="27"/>
  <c r="M1" i="27"/>
  <c r="L1" i="27"/>
  <c r="K1" i="27"/>
  <c r="J1" i="27"/>
  <c r="D15" i="23"/>
  <c r="D16" i="23"/>
  <c r="D17" i="23"/>
  <c r="D18" i="23"/>
  <c r="I14" i="8" l="1"/>
  <c r="K162" i="8"/>
  <c r="K159" i="8"/>
  <c r="L159" i="8"/>
  <c r="I9" i="8" l="1"/>
  <c r="D13" i="8" l="1"/>
  <c r="J13" i="8" s="1"/>
  <c r="D132" i="8"/>
  <c r="D133" i="8"/>
  <c r="D134" i="8"/>
  <c r="V21" i="16"/>
  <c r="I13" i="8" l="1"/>
  <c r="E6" i="8"/>
  <c r="M1" i="23" l="1"/>
  <c r="L1" i="23"/>
  <c r="K1" i="23"/>
  <c r="J1" i="23"/>
  <c r="I131" i="8" l="1"/>
  <c r="I128" i="8"/>
  <c r="I132" i="8"/>
  <c r="I127" i="8"/>
  <c r="I129" i="8"/>
  <c r="I133" i="8"/>
  <c r="I134" i="8"/>
  <c r="I125" i="8"/>
  <c r="I126" i="8"/>
  <c r="I130" i="8"/>
  <c r="AD10" i="16" l="1"/>
  <c r="AD11" i="16"/>
  <c r="AD12" i="16"/>
  <c r="AD13" i="16"/>
  <c r="AD14" i="16"/>
  <c r="AD15" i="16"/>
  <c r="AD16" i="16"/>
  <c r="AD17" i="16"/>
  <c r="AD18" i="16"/>
  <c r="AD19" i="16"/>
  <c r="AD20" i="16"/>
  <c r="AD9" i="16"/>
  <c r="B57" i="12" l="1"/>
  <c r="E23" i="16" l="1"/>
  <c r="E22" i="16"/>
  <c r="E21" i="16"/>
  <c r="AD21" i="16"/>
  <c r="V22" i="16"/>
  <c r="AD22" i="16" s="1"/>
  <c r="V23" i="16"/>
  <c r="AD23" i="16" s="1"/>
  <c r="AF10" i="16"/>
  <c r="AF11" i="16"/>
  <c r="AF12" i="16"/>
  <c r="AF13" i="16"/>
  <c r="AF14" i="16"/>
  <c r="AF15" i="16"/>
  <c r="AF16" i="16"/>
  <c r="AF17" i="16"/>
  <c r="AF18" i="16"/>
  <c r="AF19" i="16"/>
  <c r="AF20" i="16"/>
  <c r="AF21" i="16"/>
  <c r="AF22" i="16"/>
  <c r="AF23" i="16"/>
  <c r="AB20" i="16"/>
  <c r="AB19" i="16"/>
  <c r="AB18" i="16"/>
  <c r="AB17" i="16"/>
  <c r="AB16" i="16"/>
  <c r="AB15" i="16"/>
  <c r="S15" i="16" s="1"/>
  <c r="AB14" i="16"/>
  <c r="AB13" i="16"/>
  <c r="AB12" i="16"/>
  <c r="AB11" i="16"/>
  <c r="AB10" i="16"/>
  <c r="E2" i="16" l="1"/>
  <c r="S11" i="16"/>
  <c r="S12" i="16"/>
  <c r="S16" i="16"/>
  <c r="AB23" i="16"/>
  <c r="S23" i="16" s="1"/>
  <c r="AB21" i="16"/>
  <c r="S21" i="16" s="1"/>
  <c r="S10" i="16"/>
  <c r="S19" i="16"/>
  <c r="S13" i="16"/>
  <c r="S18" i="16"/>
  <c r="S20" i="16"/>
  <c r="S14" i="16"/>
  <c r="S17" i="16"/>
  <c r="AF7" i="16"/>
  <c r="S9" i="16"/>
  <c r="AB22" i="16"/>
  <c r="S22" i="16" s="1"/>
  <c r="B185" i="16" l="1"/>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P9" i="16"/>
  <c r="B9" i="16"/>
  <c r="N2" i="16"/>
  <c r="M2" i="16"/>
  <c r="L2" i="16"/>
  <c r="K2" i="16"/>
  <c r="J2" i="16"/>
  <c r="I2" i="16"/>
  <c r="H2" i="16"/>
  <c r="G2" i="16"/>
  <c r="F2" i="16"/>
  <c r="D2" i="16"/>
  <c r="B2" i="16" l="1"/>
  <c r="E118" i="12"/>
  <c r="D118" i="12"/>
  <c r="C118" i="12"/>
  <c r="C105" i="12"/>
  <c r="K105" i="12" s="1"/>
  <c r="H98" i="12"/>
  <c r="C98" i="12"/>
  <c r="C86" i="12"/>
  <c r="B39" i="12"/>
  <c r="D5" i="12"/>
  <c r="D172" i="8"/>
  <c r="D171" i="8"/>
  <c r="I164" i="8"/>
  <c r="J164" i="8"/>
  <c r="I11" i="8"/>
  <c r="J11" i="8"/>
  <c r="D12" i="8"/>
  <c r="I12" i="8" s="1"/>
  <c r="L126" i="8"/>
  <c r="G126" i="8"/>
  <c r="L125" i="8"/>
  <c r="G125" i="8"/>
  <c r="L134" i="8"/>
  <c r="G134" i="8"/>
  <c r="L133" i="8"/>
  <c r="G133" i="8"/>
  <c r="L129" i="8"/>
  <c r="G129" i="8"/>
  <c r="L127" i="8"/>
  <c r="G127" i="8"/>
  <c r="L132" i="8"/>
  <c r="G132" i="8"/>
  <c r="L128" i="8"/>
  <c r="G128" i="8"/>
  <c r="L131" i="8"/>
  <c r="G131" i="8"/>
  <c r="L130" i="8"/>
  <c r="G130" i="8"/>
  <c r="M123" i="8"/>
  <c r="I120" i="8"/>
  <c r="B70" i="8"/>
  <c r="G24" i="8"/>
  <c r="F24" i="8"/>
  <c r="M6" i="8"/>
  <c r="K6" i="8"/>
  <c r="A6" i="8"/>
  <c r="J12" i="8" l="1"/>
  <c r="L123" i="8"/>
</calcChain>
</file>

<file path=xl/sharedStrings.xml><?xml version="1.0" encoding="utf-8"?>
<sst xmlns="http://schemas.openxmlformats.org/spreadsheetml/2006/main" count="826" uniqueCount="286">
  <si>
    <t>First</t>
  </si>
  <si>
    <t>Last</t>
  </si>
  <si>
    <t>Record</t>
  </si>
  <si>
    <t>Country</t>
  </si>
  <si>
    <t>Zip</t>
  </si>
  <si>
    <t>Notes</t>
  </si>
  <si>
    <t>Check #</t>
  </si>
  <si>
    <t>A</t>
  </si>
  <si>
    <t>B</t>
  </si>
  <si>
    <t>C</t>
  </si>
  <si>
    <t>D</t>
  </si>
  <si>
    <t xml:space="preserve">Marie </t>
  </si>
  <si>
    <t>Poland</t>
  </si>
  <si>
    <t>Enrico</t>
  </si>
  <si>
    <t>Fermi</t>
  </si>
  <si>
    <t>New Zealand</t>
  </si>
  <si>
    <t>water bill</t>
  </si>
  <si>
    <t>Dylan</t>
  </si>
  <si>
    <t>Bernhart</t>
  </si>
  <si>
    <t>USA</t>
  </si>
  <si>
    <t>notified</t>
  </si>
  <si>
    <t>Amy</t>
  </si>
  <si>
    <t>Steinkamp</t>
  </si>
  <si>
    <t>insurance</t>
  </si>
  <si>
    <t>Austin</t>
  </si>
  <si>
    <t>Anders</t>
  </si>
  <si>
    <t>Isabella</t>
  </si>
  <si>
    <t>Miller</t>
  </si>
  <si>
    <t>Louis</t>
  </si>
  <si>
    <t>Armstrong</t>
  </si>
  <si>
    <t>Margaret</t>
  </si>
  <si>
    <t>Thatcher</t>
  </si>
  <si>
    <t>United Kingdom</t>
  </si>
  <si>
    <t>Zelda</t>
  </si>
  <si>
    <t>Zane</t>
  </si>
  <si>
    <t>Neil</t>
  </si>
  <si>
    <t>Jimmy</t>
  </si>
  <si>
    <t>Stewart</t>
  </si>
  <si>
    <t>dep</t>
  </si>
  <si>
    <t>Shirley</t>
  </si>
  <si>
    <t>Temple</t>
  </si>
  <si>
    <t>pd in full</t>
  </si>
  <si>
    <t>Nathan</t>
  </si>
  <si>
    <t>Alan</t>
  </si>
  <si>
    <t>Alda</t>
  </si>
  <si>
    <t>credit</t>
  </si>
  <si>
    <t>Isaac</t>
  </si>
  <si>
    <t>Mary</t>
  </si>
  <si>
    <t>L Name</t>
  </si>
  <si>
    <t>F Name</t>
  </si>
  <si>
    <t>Date</t>
  </si>
  <si>
    <t>Lincoln</t>
  </si>
  <si>
    <t>Abraham</t>
  </si>
  <si>
    <t>Alder</t>
  </si>
  <si>
    <t>Washington</t>
  </si>
  <si>
    <t>George</t>
  </si>
  <si>
    <t>GB</t>
  </si>
  <si>
    <t>Zanger</t>
  </si>
  <si>
    <t>Zetta</t>
  </si>
  <si>
    <t>Conditional Formatting</t>
  </si>
  <si>
    <t>This adds color when certain criteria are met.</t>
  </si>
  <si>
    <t>(On the Home tab)</t>
  </si>
  <si>
    <t>ID</t>
  </si>
  <si>
    <t>Reserv</t>
  </si>
  <si>
    <t>Gender</t>
  </si>
  <si>
    <t>Female</t>
  </si>
  <si>
    <t>Male</t>
  </si>
  <si>
    <t>F</t>
  </si>
  <si>
    <t/>
  </si>
  <si>
    <t>M</t>
  </si>
  <si>
    <t>Dax</t>
  </si>
  <si>
    <t>Kayla</t>
  </si>
  <si>
    <t>Hyperlinks (Ctrl K)</t>
  </si>
  <si>
    <t>Charts</t>
  </si>
  <si>
    <t>Asia</t>
  </si>
  <si>
    <t>Europe</t>
  </si>
  <si>
    <t>1st Quarter</t>
  </si>
  <si>
    <t>2nd Quarter</t>
  </si>
  <si>
    <t>Pie</t>
  </si>
  <si>
    <t>Line</t>
  </si>
  <si>
    <t>Area</t>
  </si>
  <si>
    <t>Colors</t>
  </si>
  <si>
    <t>Example</t>
  </si>
  <si>
    <t>To use another color set go to the Page Layout tab and click on Colors (left side).  Choose another default color set.  If you have a Design tab, this option will be there.</t>
  </si>
  <si>
    <t>Income A</t>
  </si>
  <si>
    <t>Income B</t>
  </si>
  <si>
    <t>E</t>
  </si>
  <si>
    <t>Italy</t>
  </si>
  <si>
    <t>Brazil</t>
  </si>
  <si>
    <t>France</t>
  </si>
  <si>
    <t>Germany</t>
  </si>
  <si>
    <t>Israel</t>
  </si>
  <si>
    <t>Japan</t>
  </si>
  <si>
    <t>Resizing a Chart in a worksheet</t>
  </si>
  <si>
    <t>Changing Chart Type</t>
  </si>
  <si>
    <t>Charting Non-Adjacent Data</t>
  </si>
  <si>
    <t>Add, Move or Remove the Legend</t>
  </si>
  <si>
    <t>Canada</t>
  </si>
  <si>
    <t>Removing a Data Series</t>
  </si>
  <si>
    <t>Switching Rows and columns</t>
  </si>
  <si>
    <t>Exploding a Piece of a Pie Chart</t>
  </si>
  <si>
    <t>Right click on a bar and choose Format Data Series.</t>
  </si>
  <si>
    <t>Change shape of of bars</t>
  </si>
  <si>
    <t>Change Gap width and Gap Depth</t>
  </si>
  <si>
    <t>Qtr</t>
  </si>
  <si>
    <t>Maddox</t>
  </si>
  <si>
    <t>Crane</t>
  </si>
  <si>
    <t>Dacey</t>
  </si>
  <si>
    <t>tax refund</t>
  </si>
  <si>
    <t>=SUM(B8:B11)</t>
  </si>
  <si>
    <t>=SUM(C8:C11,E8:E11)</t>
  </si>
  <si>
    <t>=SUM(G8:H11)</t>
  </si>
  <si>
    <t>comma separating non-contiguous</t>
  </si>
  <si>
    <t>contiguous range</t>
  </si>
  <si>
    <t>Amt</t>
  </si>
  <si>
    <t>Filter</t>
  </si>
  <si>
    <t>COUNTIF</t>
  </si>
  <si>
    <t>Number of amounts greater than 100</t>
  </si>
  <si>
    <t>=COUNTIF(C12:C21,"Stewart")</t>
  </si>
  <si>
    <t>=COUNTIF(E12:E21,"F")</t>
  </si>
  <si>
    <t>=COUNTIF(K12:K21,"IL")</t>
  </si>
  <si>
    <t>=COUNTIF(M12:M21,"apple")</t>
  </si>
  <si>
    <t>Part A</t>
  </si>
  <si>
    <t>Part B</t>
  </si>
  <si>
    <t>Before 2015</t>
  </si>
  <si>
    <t>State</t>
  </si>
  <si>
    <t>Copies</t>
  </si>
  <si>
    <t>fruit</t>
  </si>
  <si>
    <t>Mia</t>
  </si>
  <si>
    <t>IL</t>
  </si>
  <si>
    <t>apple</t>
  </si>
  <si>
    <t>MO</t>
  </si>
  <si>
    <t>pear</t>
  </si>
  <si>
    <t>AK</t>
  </si>
  <si>
    <t>TX</t>
  </si>
  <si>
    <t>kiwi</t>
  </si>
  <si>
    <t>Michael</t>
  </si>
  <si>
    <t>Angelo</t>
  </si>
  <si>
    <t>WA</t>
  </si>
  <si>
    <t>Mason</t>
  </si>
  <si>
    <t>Dixon</t>
  </si>
  <si>
    <t>banana</t>
  </si>
  <si>
    <t>GA</t>
  </si>
  <si>
    <t>=SUMIF(F12:F21,"&gt;=100")</t>
  </si>
  <si>
    <t>=SUMIF(G12:G21,"&lt;0")</t>
  </si>
  <si>
    <t>Sum If greater than or equal to 100</t>
  </si>
  <si>
    <t>Sum If less than zero</t>
  </si>
  <si>
    <t>SUMIF</t>
  </si>
  <si>
    <t>l</t>
  </si>
  <si>
    <t>m</t>
  </si>
  <si>
    <t>=SUMIF(A42:A45,"M",B42:B45)</t>
  </si>
  <si>
    <t xml:space="preserve">IF        </t>
  </si>
  <si>
    <t>This formula inserts the last name of a person when the Date column  shows a date before 1-1-15</t>
  </si>
  <si>
    <t>Note that the 3rd argument is simply " "</t>
  </si>
  <si>
    <t>Total M</t>
  </si>
  <si>
    <t>Total F</t>
  </si>
  <si>
    <t xml:space="preserve">IL </t>
  </si>
  <si>
    <t>Daxton</t>
  </si>
  <si>
    <t>To practice nested IF formulas, go to the Adv formulas sheet</t>
  </si>
  <si>
    <t>Review SUMIF and COUNTIF</t>
  </si>
  <si>
    <t>2.  Sum all of the amounts less than 100</t>
  </si>
  <si>
    <t xml:space="preserve">SUMIF </t>
  </si>
  <si>
    <t xml:space="preserve">Before </t>
  </si>
  <si>
    <t>3.  Sum all of amounts from the Amt column where the Date column precedes Jan 1 of this year.</t>
  </si>
  <si>
    <t>Ava</t>
  </si>
  <si>
    <t>Emma</t>
  </si>
  <si>
    <t>Thompson</t>
  </si>
  <si>
    <t>Concat formula which is the new version of the Concatenate formula</t>
  </si>
  <si>
    <t>=CONCAT(B4," and ",B8)</t>
  </si>
  <si>
    <t>Address</t>
  </si>
  <si>
    <t>City</t>
  </si>
  <si>
    <t>zip</t>
  </si>
  <si>
    <t>Price</t>
  </si>
  <si>
    <t>Liam</t>
  </si>
  <si>
    <t>Neeson</t>
  </si>
  <si>
    <t>123 Sunset Blvd</t>
  </si>
  <si>
    <t>Hollywood</t>
  </si>
  <si>
    <t>CA</t>
  </si>
  <si>
    <t>=CONCAT("Purchased by ",A35," ",B35," of ",C35," ",D35," ",E35, " for ",G35)</t>
  </si>
  <si>
    <t>Build a variation of the above</t>
  </si>
  <si>
    <t>Change the Price value and see that it changes automatically in the concatenation</t>
  </si>
  <si>
    <t>Nested IF formula</t>
  </si>
  <si>
    <t>input</t>
  </si>
  <si>
    <t>Beverages</t>
  </si>
  <si>
    <t>Fruit</t>
  </si>
  <si>
    <t>Seafood</t>
  </si>
  <si>
    <t>Grains</t>
  </si>
  <si>
    <t>Combine Logical formulas with IF formulas</t>
  </si>
  <si>
    <t>IF formulas work well with logical formulas</t>
  </si>
  <si>
    <t xml:space="preserve">AND </t>
  </si>
  <si>
    <t xml:space="preserve">OR </t>
  </si>
  <si>
    <t>=AND(B98&gt;10,B98&lt;15)</t>
  </si>
  <si>
    <t>=OR(F98&gt;10,G98&gt;10)</t>
  </si>
  <si>
    <t>=AND(B104&gt;=10,B105&gt;=10)</t>
  </si>
  <si>
    <t>=IF(C105=TRUE,"Plenty in stock","Reorder")</t>
  </si>
  <si>
    <t>Use AND or OR logical formulas with an IF formula and show the result.</t>
  </si>
  <si>
    <t>=</t>
  </si>
  <si>
    <t>&lt;=</t>
  </si>
  <si>
    <t>&gt;=</t>
  </si>
  <si>
    <t>&gt;</t>
  </si>
  <si>
    <t>&lt;</t>
  </si>
  <si>
    <t>&lt;&gt;</t>
  </si>
  <si>
    <t>=B118=B119</t>
  </si>
  <si>
    <t>=B118&lt;=B119</t>
  </si>
  <si>
    <t>=B118&lt;B119</t>
  </si>
  <si>
    <t>INSERT tab</t>
  </si>
  <si>
    <t>Add 3 text boxes, format with color.  Copy the text from the sample text box and paste into new text boxes. Use arrows to connect the 3 boxes.</t>
  </si>
  <si>
    <t>Add below a picture, an online picture, a shape and a screen shot</t>
  </si>
  <si>
    <t>Sum total</t>
  </si>
  <si>
    <t>Count if "Nathan"</t>
  </si>
  <si>
    <t>Count if "Armstrong"</t>
  </si>
  <si>
    <t>Count If before the year 2000</t>
  </si>
  <si>
    <t>Count if "USA"</t>
  </si>
  <si>
    <t>Count If exactly 62301</t>
  </si>
  <si>
    <t>Sum If greater than zero</t>
  </si>
  <si>
    <t>Sum If "Armstrong" in column D</t>
  </si>
  <si>
    <t>Sum If "Amy" in column C</t>
  </si>
  <si>
    <t>Sum If before the year 2000 in column E</t>
  </si>
  <si>
    <t>Sum If the year 2000 or after</t>
  </si>
  <si>
    <t>Sum IF if "USA" in column F</t>
  </si>
  <si>
    <t>Sum If "Stewart" in column D</t>
  </si>
  <si>
    <t>Curie</t>
  </si>
  <si>
    <t>Use copy formula and auto fill last names as in example of cell P9</t>
  </si>
  <si>
    <t>You try</t>
  </si>
  <si>
    <t>N</t>
  </si>
  <si>
    <t>IF formulas</t>
  </si>
  <si>
    <t>AA</t>
  </si>
  <si>
    <t>AB</t>
  </si>
  <si>
    <t>Deficit AA</t>
  </si>
  <si>
    <t>Deficit AB</t>
  </si>
  <si>
    <t xml:space="preserve"> 36526 =1/1/2000</t>
  </si>
  <si>
    <r>
      <t xml:space="preserve">IF formula to display the value in the </t>
    </r>
    <r>
      <rPr>
        <b/>
        <sz val="11"/>
        <color theme="1"/>
        <rFont val="Calibri"/>
        <family val="2"/>
        <scheme val="minor"/>
      </rPr>
      <t>Amt</t>
    </r>
    <r>
      <rPr>
        <sz val="11"/>
        <color theme="1"/>
        <rFont val="Calibri"/>
        <family val="2"/>
        <scheme val="minor"/>
      </rPr>
      <t xml:space="preserve"> column if date in </t>
    </r>
    <r>
      <rPr>
        <b/>
        <sz val="11"/>
        <color theme="1"/>
        <rFont val="Calibri"/>
        <family val="2"/>
        <scheme val="minor"/>
      </rPr>
      <t>Date</t>
    </r>
    <r>
      <rPr>
        <sz val="11"/>
        <color theme="1"/>
        <rFont val="Calibri"/>
        <family val="2"/>
        <scheme val="minor"/>
      </rPr>
      <t xml:space="preserve"> column is before the year 2000.</t>
    </r>
  </si>
  <si>
    <r>
      <t xml:space="preserve">IF formula to display value from the </t>
    </r>
    <r>
      <rPr>
        <b/>
        <sz val="11"/>
        <color theme="1"/>
        <rFont val="Calibri"/>
        <family val="2"/>
        <scheme val="minor"/>
      </rPr>
      <t>Amt</t>
    </r>
    <r>
      <rPr>
        <sz val="11"/>
        <color theme="1"/>
        <rFont val="Calibri"/>
        <family val="2"/>
        <scheme val="minor"/>
      </rPr>
      <t xml:space="preserve"> column if the date is in the year 2,000 or later.</t>
    </r>
  </si>
  <si>
    <t>Show deficit values from column               AA</t>
  </si>
  <si>
    <t>Show deficit values from column               AB</t>
  </si>
  <si>
    <t>=COUNTIF(F12:F21,"&gt;=100")</t>
  </si>
  <si>
    <t>Remove columns and/or countries</t>
  </si>
  <si>
    <t>Select different areas of the chart to the left, right click and choose Format ...  Make changes</t>
  </si>
  <si>
    <t>Place cursor over gridlines, right click, choose Format Gridlines</t>
  </si>
  <si>
    <t>Go to Design, Select Data</t>
  </si>
  <si>
    <t>Changing chart type</t>
  </si>
  <si>
    <t>Iceland</t>
  </si>
  <si>
    <t>Add a Chart</t>
  </si>
  <si>
    <t>Select a cell in the data or select all the data including row and column headings</t>
  </si>
  <si>
    <t>On the INSERT tab, choose Recommended Charts</t>
  </si>
  <si>
    <t>Delete a Chart</t>
  </si>
  <si>
    <t>Practice on the above chart.  See the Design tab and the Switch Columns and Rows button.</t>
  </si>
  <si>
    <t>With the cursor over the outside edge of the above chart and upon seeing the arrows in 4 different directions, press the DEL button</t>
  </si>
  <si>
    <t>`</t>
  </si>
  <si>
    <t>Add a chart based on the data below</t>
  </si>
  <si>
    <t>Format different aspects of the chart</t>
  </si>
  <si>
    <t>by right clicking on different areas</t>
  </si>
  <si>
    <t>and chosing Format…</t>
  </si>
  <si>
    <t>Also click on the buttons to the right of the chart for more options.</t>
  </si>
  <si>
    <t>DATA</t>
  </si>
  <si>
    <r>
      <t xml:space="preserve">Formula for less than 2019 is: </t>
    </r>
    <r>
      <rPr>
        <b/>
        <sz val="11"/>
        <color theme="1"/>
        <rFont val="Calibri"/>
        <family val="2"/>
        <scheme val="minor"/>
      </rPr>
      <t>=COUNTIF(D12:D21,"&lt;43466")</t>
    </r>
  </si>
  <si>
    <r>
      <t xml:space="preserve">Formula for 2019 and later is:  </t>
    </r>
    <r>
      <rPr>
        <b/>
        <sz val="11"/>
        <color theme="1"/>
        <rFont val="Calibri"/>
        <family val="2"/>
        <scheme val="minor"/>
      </rPr>
      <t>=COUNTIF(D12:D21,"&gt;=43466")</t>
    </r>
  </si>
  <si>
    <t>Apply Overlap to the chart to the left:</t>
  </si>
  <si>
    <t>Selecting a bar, right click &amp; choose Format Data Series.</t>
  </si>
  <si>
    <t>1.  Count all of the males from the Gender Column</t>
  </si>
  <si>
    <t>&lt;-- State</t>
  </si>
  <si>
    <t>Change order of data.  Use up and down arrows.  See example below.  Switch rows and columns if necessary.</t>
  </si>
  <si>
    <t>Stacked Line</t>
  </si>
  <si>
    <t>Alef Industries</t>
  </si>
  <si>
    <t>Name</t>
  </si>
  <si>
    <t>2642 North Vista</t>
  </si>
  <si>
    <t>Midwest Division</t>
  </si>
  <si>
    <t>2nd Quarter Report</t>
  </si>
  <si>
    <t>Quincy, IL 62301</t>
  </si>
  <si>
    <t>apr</t>
  </si>
  <si>
    <t>=IF(D91="apr",C91,0)</t>
  </si>
  <si>
    <t>Approved</t>
  </si>
  <si>
    <r>
      <t>=IF(</t>
    </r>
    <r>
      <rPr>
        <b/>
        <sz val="11"/>
        <color rgb="FFFF0000"/>
        <rFont val="Calibri"/>
        <family val="2"/>
        <scheme val="minor"/>
      </rPr>
      <t>$C$102</t>
    </r>
    <r>
      <rPr>
        <sz val="11"/>
        <color theme="1"/>
        <rFont val="Calibri"/>
        <family val="2"/>
        <scheme val="minor"/>
      </rPr>
      <t>&gt;=C104,C104*110%,"")</t>
    </r>
  </si>
  <si>
    <t>2015 forward</t>
  </si>
  <si>
    <t>1st Qtr</t>
  </si>
  <si>
    <t>2nd Qtr</t>
  </si>
  <si>
    <t>=SUM(F8:F11)+200</t>
  </si>
  <si>
    <t>plus 200</t>
  </si>
  <si>
    <r>
      <t xml:space="preserve">Increase </t>
    </r>
    <r>
      <rPr>
        <b/>
        <sz val="11"/>
        <color theme="1"/>
        <rFont val="Calibri"/>
        <family val="2"/>
        <scheme val="minor"/>
      </rPr>
      <t>Series Overlap</t>
    </r>
    <r>
      <rPr>
        <sz val="11"/>
        <color theme="1"/>
        <rFont val="Calibri"/>
        <family val="2"/>
        <scheme val="minor"/>
      </rPr>
      <t xml:space="preserve"> by 25%</t>
    </r>
  </si>
  <si>
    <t>Save chart style as a template</t>
  </si>
  <si>
    <t>=IF(C79&gt;=15,"greater than 15","Less than")</t>
  </si>
  <si>
    <t xml:space="preserve">Video provides a powerful way to help you prove your point. When you click Online Video, you can paste in the embed code for the video you want to add.
You can also type a keyword to search online for the video </t>
  </si>
  <si>
    <t xml:space="preserve"> To make your document look professionally produced, Word provides header, footer, cover page, and text box designs that complement each other. For example, you can add a matching cover page, header, and sidebar. Click Insert and then choose the elements you want from the different galleries.
Themes and styles also help keep your document coordinated. When you click Design and choose a new Theme, the pictures, charts, and SmartArt graphics change to match your new theme. When you apply styles, your headings change to match the new theme.
Save time in Word with new buttons that show up where you need them. To change the way a picture fits in your document, click it and a button for layout options appears next to it. When you work on a table, click where you want to add a row or a column, and then click the plus sign..                                                                                                                                                 </t>
  </si>
  <si>
    <t xml:space="preserve">To change the way a picture fits in your document, click it and a button for layout options appears next to it. When you work on a table, click where you want to add a row or a column, and then click the plus sign.
. </t>
  </si>
  <si>
    <t xml:space="preserve">When you apply styles, your headings change to match the new theme. Save time in Word with new buttons that show up where you need them.
To change the way a picture fits in your document, click it and a button for layout </t>
  </si>
  <si>
    <t>Reading is easier, too, in the new Reading view. You can collapse parts of the document and focus on the text you want.
If you need to stop reading before you reach the end, Word remembers.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</si>
</sst>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yyyy"/>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sz val="11"/>
      <color rgb="FFC00000"/>
      <name val="Calibri"/>
      <family val="2"/>
      <scheme val="minor"/>
    </font>
    <font>
      <sz val="11"/>
      <color theme="1"/>
      <name val="Calibri"/>
      <family val="2"/>
      <scheme val="minor"/>
    </font>
    <font>
      <b/>
      <sz val="11"/>
      <color theme="0"/>
      <name val="Calibri"/>
      <family val="2"/>
      <scheme val="minor"/>
    </font>
    <font>
      <b/>
      <sz val="11"/>
      <color rgb="FFFF0000"/>
      <name val="Calibri"/>
      <family val="2"/>
      <scheme val="minor"/>
    </font>
    <font>
      <u/>
      <sz val="10"/>
      <color indexed="12"/>
      <name val="Arial"/>
      <family val="2"/>
    </font>
    <font>
      <sz val="9"/>
      <color theme="1"/>
      <name val="Calibri"/>
      <family val="2"/>
      <scheme val="minor"/>
    </font>
    <font>
      <sz val="10"/>
      <color theme="1"/>
      <name val="Calibri"/>
      <family val="2"/>
      <scheme val="minor"/>
    </font>
    <font>
      <sz val="11"/>
      <color theme="5" tint="-0.499984740745262"/>
      <name val="Calibri"/>
      <family val="2"/>
      <scheme val="minor"/>
    </font>
    <font>
      <sz val="11"/>
      <color theme="0" tint="-4.9989318521683403E-2"/>
      <name val="Calibri"/>
      <family val="2"/>
      <scheme val="minor"/>
    </font>
    <font>
      <sz val="11"/>
      <color theme="7" tint="-0.499984740745262"/>
      <name val="Calibri"/>
      <family val="2"/>
      <scheme val="minor"/>
    </font>
    <font>
      <sz val="14"/>
      <color theme="1"/>
      <name val="Calibri"/>
      <family val="2"/>
      <scheme val="minor"/>
    </font>
    <font>
      <sz val="11"/>
      <color theme="2" tint="-0.499984740745262"/>
      <name val="Calibri"/>
      <family val="2"/>
      <scheme val="minor"/>
    </font>
    <font>
      <sz val="14"/>
      <color theme="8" tint="-0.499984740745262"/>
      <name val="Berlin Sans FB Demi"/>
      <family val="2"/>
    </font>
    <font>
      <sz val="11"/>
      <color theme="1" tint="0.499984740745262"/>
      <name val="Calibri"/>
      <family val="2"/>
      <scheme val="minor"/>
    </font>
    <font>
      <sz val="11"/>
      <color theme="0" tint="-0.499984740745262"/>
      <name val="Calibri"/>
      <family val="2"/>
      <scheme val="minor"/>
    </font>
    <font>
      <b/>
      <sz val="14"/>
      <color rgb="FF7030A0"/>
      <name val="Calibri"/>
      <family val="2"/>
      <scheme val="minor"/>
    </font>
    <font>
      <sz val="11"/>
      <color rgb="FF000000"/>
      <name val="Calibri"/>
      <family val="2"/>
      <scheme val="minor"/>
    </font>
    <font>
      <b/>
      <sz val="11"/>
      <name val="Calibri"/>
      <family val="2"/>
      <scheme val="minor"/>
    </font>
    <font>
      <b/>
      <sz val="12"/>
      <color theme="9" tint="-0.499984740745262"/>
      <name val="Calibri"/>
      <family val="2"/>
      <scheme val="minor"/>
    </font>
    <font>
      <u/>
      <sz val="8"/>
      <color theme="2" tint="-0.499984740745262"/>
      <name val="Arial"/>
      <family val="2"/>
    </font>
    <font>
      <sz val="8"/>
      <color theme="2" tint="-0.499984740745262"/>
      <name val="Calibri"/>
      <family val="2"/>
      <scheme val="minor"/>
    </font>
    <font>
      <sz val="18"/>
      <color theme="1"/>
      <name val="Calibri"/>
      <family val="2"/>
      <scheme val="minor"/>
    </font>
    <font>
      <sz val="11"/>
      <color theme="5" tint="0.79998168889431442"/>
      <name val="Calibri"/>
      <family val="2"/>
      <scheme val="minor"/>
    </font>
    <font>
      <sz val="11"/>
      <color rgb="FF3F3F76"/>
      <name val="Calibri"/>
      <family val="2"/>
      <scheme val="minor"/>
    </font>
    <font>
      <b/>
      <sz val="11"/>
      <color theme="1"/>
      <name val="Arial Nova Light"/>
      <family val="2"/>
    </font>
    <font>
      <sz val="14"/>
      <color theme="2" tint="-0.499984740745262"/>
      <name val="Calibri"/>
      <family val="2"/>
      <scheme val="minor"/>
    </font>
    <font>
      <b/>
      <sz val="24"/>
      <color theme="2" tint="-0.499984740745262"/>
      <name val="Calibri"/>
      <family val="2"/>
      <scheme val="minor"/>
    </font>
    <font>
      <sz val="12"/>
      <color theme="1"/>
      <name val="Calibri"/>
      <family val="2"/>
      <scheme val="minor"/>
    </font>
    <font>
      <b/>
      <sz val="11"/>
      <color theme="5" tint="-0.249977111117893"/>
      <name val="Calibri"/>
      <family val="2"/>
      <scheme val="minor"/>
    </font>
  </fonts>
  <fills count="30">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rgb="FF014F2F"/>
        <bgColor indexed="64"/>
      </patternFill>
    </fill>
    <fill>
      <patternFill patternType="solid">
        <fgColor theme="2" tint="-9.9978637043366805E-2"/>
        <bgColor indexed="64"/>
      </patternFill>
    </fill>
    <fill>
      <patternFill patternType="solid">
        <fgColor rgb="FFEBFFFA"/>
        <bgColor indexed="64"/>
      </patternFill>
    </fill>
    <fill>
      <patternFill patternType="solid">
        <fgColor theme="8" tint="0.59999389629810485"/>
        <bgColor indexed="64"/>
      </patternFill>
    </fill>
    <fill>
      <patternFill patternType="solid">
        <fgColor rgb="FFFCFFE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ABF8F"/>
        <bgColor indexed="64"/>
      </patternFill>
    </fill>
    <fill>
      <patternFill patternType="solid">
        <fgColor rgb="FFDA9694"/>
        <bgColor indexed="64"/>
      </patternFill>
    </fill>
    <fill>
      <patternFill patternType="solid">
        <fgColor rgb="FFBFE1DE"/>
        <bgColor indexed="64"/>
      </patternFill>
    </fill>
    <fill>
      <patternFill patternType="solid">
        <fgColor theme="4"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indexed="64"/>
      </patternFill>
    </fill>
    <fill>
      <patternFill patternType="solid">
        <fgColor rgb="FFFFCC99"/>
      </patternFill>
    </fill>
    <fill>
      <patternFill patternType="solid">
        <fgColor theme="2" tint="-0.249977111117893"/>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theme="4" tint="0.79998168889431442"/>
      </right>
      <top/>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bottom/>
      <diagonal/>
    </border>
    <border>
      <left style="thin">
        <color theme="5" tint="0.59999389629810485"/>
      </left>
      <right style="thin">
        <color theme="5" tint="0.59999389629810485"/>
      </right>
      <top style="thin">
        <color theme="5" tint="0.59999389629810485"/>
      </top>
      <bottom style="thin">
        <color theme="5" tint="0.59999389629810485"/>
      </bottom>
      <diagonal/>
    </border>
    <border>
      <left style="thin">
        <color theme="5" tint="0.59999389629810485"/>
      </left>
      <right/>
      <top style="thin">
        <color theme="5" tint="0.59999389629810485"/>
      </top>
      <bottom style="thin">
        <color theme="5" tint="0.59999389629810485"/>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indexed="64"/>
      </right>
      <top/>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top/>
      <bottom style="thin">
        <color indexed="64"/>
      </bottom>
      <diagonal/>
    </border>
    <border>
      <left style="thin">
        <color indexed="64"/>
      </left>
      <right/>
      <top/>
      <bottom style="thin">
        <color indexed="64"/>
      </bottom>
      <diagonal/>
    </border>
    <border>
      <left style="dotted">
        <color rgb="FFC00000"/>
      </left>
      <right style="dotted">
        <color rgb="FFC00000"/>
      </right>
      <top style="thin">
        <color rgb="FFC00000"/>
      </top>
      <bottom style="thin">
        <color rgb="FFC00000"/>
      </bottom>
      <diagonal/>
    </border>
    <border>
      <left style="thin">
        <color rgb="FFDA9694"/>
      </left>
      <right style="thin">
        <color rgb="FFDA9694"/>
      </right>
      <top style="thin">
        <color rgb="FFDA9694"/>
      </top>
      <bottom style="thin">
        <color rgb="FFDA9694"/>
      </bottom>
      <diagonal/>
    </border>
    <border>
      <left style="thin">
        <color theme="3" tint="0.79998168889431442"/>
      </left>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indexed="64"/>
      </left>
      <right style="thin">
        <color indexed="64"/>
      </right>
      <top style="thin">
        <color indexed="64"/>
      </top>
      <bottom/>
      <diagonal/>
    </border>
    <border>
      <left style="thin">
        <color theme="9" tint="0.39997558519241921"/>
      </left>
      <right style="thin">
        <color theme="9" tint="0.39997558519241921"/>
      </right>
      <top/>
      <bottom style="thin">
        <color theme="9" tint="0.39997558519241921"/>
      </bottom>
      <diagonal/>
    </border>
    <border>
      <left style="thin">
        <color theme="9" tint="0.39997558519241921"/>
      </left>
      <right/>
      <top/>
      <bottom style="thin">
        <color theme="9" tint="0.39997558519241921"/>
      </bottom>
      <diagonal/>
    </border>
    <border>
      <left style="thin">
        <color theme="1"/>
      </left>
      <right style="thin">
        <color theme="9" tint="0.39997558519241921"/>
      </right>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thin">
        <color theme="1"/>
      </left>
      <right style="thin">
        <color theme="9" tint="0.39997558519241921"/>
      </right>
      <top style="thin">
        <color theme="9" tint="0.39997558519241921"/>
      </top>
      <bottom style="thin">
        <color theme="9" tint="0.39997558519241921"/>
      </bottom>
      <diagonal/>
    </border>
    <border>
      <left style="thin">
        <color indexed="64"/>
      </left>
      <right/>
      <top style="thin">
        <color theme="9" tint="0.39997558519241921"/>
      </top>
      <bottom/>
      <diagonal/>
    </border>
    <border>
      <left style="thin">
        <color indexed="64"/>
      </left>
      <right style="thin">
        <color indexed="64"/>
      </right>
      <top style="thin">
        <color indexed="64"/>
      </top>
      <bottom style="thin">
        <color theme="9" tint="0.39997558519241921"/>
      </bottom>
      <diagonal/>
    </border>
    <border>
      <left style="thin">
        <color indexed="64"/>
      </left>
      <right style="thin">
        <color indexed="64"/>
      </right>
      <top/>
      <bottom/>
      <diagonal/>
    </border>
    <border>
      <left style="thin">
        <color indexed="64"/>
      </left>
      <right style="thin">
        <color indexed="64"/>
      </right>
      <top style="thin">
        <color theme="9" tint="0.39997558519241921"/>
      </top>
      <bottom style="thin">
        <color indexed="64"/>
      </bottom>
      <diagonal/>
    </border>
    <border>
      <left style="thin">
        <color theme="1"/>
      </left>
      <right style="thin">
        <color theme="1"/>
      </right>
      <top style="thin">
        <color theme="9" tint="0.39997558519241921"/>
      </top>
      <bottom style="thin">
        <color theme="1"/>
      </bottom>
      <diagonal/>
    </border>
    <border>
      <left style="thin">
        <color theme="1"/>
      </left>
      <right style="thin">
        <color theme="1"/>
      </right>
      <top/>
      <bottom style="thin">
        <color theme="1"/>
      </bottom>
      <diagonal/>
    </border>
    <border>
      <left style="thin">
        <color theme="1"/>
      </left>
      <right style="thin">
        <color theme="9" tint="0.39997558519241921"/>
      </right>
      <top style="thin">
        <color theme="1"/>
      </top>
      <bottom style="thin">
        <color theme="9" tint="0.39997558519241921"/>
      </bottom>
      <diagonal/>
    </border>
    <border>
      <left style="thin">
        <color theme="9" tint="0.39997558519241921"/>
      </left>
      <right/>
      <top style="thin">
        <color theme="4" tint="0.39997558519241921"/>
      </top>
      <bottom/>
      <diagonal/>
    </border>
    <border>
      <left style="thin">
        <color theme="9" tint="0.39997558519241921"/>
      </left>
      <right/>
      <top style="thin">
        <color theme="9" tint="0.39997558519241921"/>
      </top>
      <bottom/>
      <diagonal/>
    </border>
    <border>
      <left style="thin">
        <color theme="1"/>
      </left>
      <right/>
      <top style="thin">
        <color theme="9" tint="0.39997558519241921"/>
      </top>
      <bottom/>
      <diagonal/>
    </border>
    <border>
      <left style="thin">
        <color theme="1"/>
      </left>
      <right/>
      <top style="thin">
        <color theme="4" tint="0.39997558519241921"/>
      </top>
      <bottom/>
      <diagonal/>
    </border>
    <border>
      <left style="thin">
        <color theme="1"/>
      </left>
      <right style="thin">
        <color theme="1"/>
      </right>
      <top style="thin">
        <color theme="9" tint="0.39997558519241921"/>
      </top>
      <bottom/>
      <diagonal/>
    </border>
    <border>
      <left style="thin">
        <color theme="1"/>
      </left>
      <right/>
      <top style="thin">
        <color theme="1"/>
      </top>
      <bottom/>
      <diagonal/>
    </border>
    <border>
      <left style="thin">
        <color theme="9" tint="0.39997558519241921"/>
      </left>
      <right/>
      <top style="thin">
        <color theme="1"/>
      </top>
      <bottom/>
      <diagonal/>
    </border>
    <border>
      <left style="thin">
        <color theme="9" tint="0.39997558519241921"/>
      </left>
      <right style="thin">
        <color theme="4" tint="0.39997558519241921"/>
      </right>
      <top style="thin">
        <color theme="1"/>
      </top>
      <bottom/>
      <diagonal/>
    </border>
    <border>
      <left style="thin">
        <color theme="9" tint="0.39997558519241921"/>
      </left>
      <right style="thin">
        <color theme="4" tint="0.39997558519241921"/>
      </right>
      <top style="thin">
        <color theme="9" tint="0.39997558519241921"/>
      </top>
      <bottom/>
      <diagonal/>
    </border>
    <border>
      <left style="thin">
        <color theme="1"/>
      </left>
      <right/>
      <top style="thin">
        <color theme="9" tint="0.39997558519241921"/>
      </top>
      <bottom style="thin">
        <color theme="9" tint="0.39997558519241921"/>
      </bottom>
      <diagonal/>
    </border>
    <border>
      <left style="thin">
        <color theme="9" tint="0.39997558519241921"/>
      </left>
      <right style="thin">
        <color theme="4" tint="0.39997558519241921"/>
      </right>
      <top style="thin">
        <color theme="9" tint="0.39997558519241921"/>
      </top>
      <bottom style="thin">
        <color theme="9" tint="0.39997558519241921"/>
      </bottom>
      <diagonal/>
    </border>
    <border>
      <left/>
      <right/>
      <top style="thin">
        <color theme="9" tint="0.39997558519241921"/>
      </top>
      <bottom/>
      <diagonal/>
    </border>
    <border>
      <left style="thin">
        <color theme="9" tint="0.39997558519241921"/>
      </left>
      <right/>
      <top/>
      <bottom/>
      <diagonal/>
    </border>
    <border>
      <left/>
      <right/>
      <top style="medium">
        <color theme="9" tint="-0.249977111117893"/>
      </top>
      <bottom/>
      <diagonal/>
    </border>
    <border>
      <left style="thin">
        <color theme="9" tint="-0.249977111117893"/>
      </left>
      <right/>
      <top style="medium">
        <color theme="9" tint="-0.249977111117893"/>
      </top>
      <bottom/>
      <diagonal/>
    </border>
    <border>
      <left style="thin">
        <color theme="9" tint="-0.249977111117893"/>
      </left>
      <right style="medium">
        <color theme="9" tint="-0.249977111117893"/>
      </right>
      <top style="medium">
        <color theme="9" tint="-0.249977111117893"/>
      </top>
      <bottom/>
      <diagonal/>
    </border>
    <border>
      <left style="medium">
        <color theme="9" tint="-0.249977111117893"/>
      </left>
      <right style="thin">
        <color theme="9" tint="-0.249977111117893"/>
      </right>
      <top style="medium">
        <color theme="9" tint="-0.249977111117893"/>
      </top>
      <bottom/>
      <diagonal/>
    </border>
    <border>
      <left style="thin">
        <color theme="9" tint="-0.249977111117893"/>
      </left>
      <right style="thin">
        <color theme="9" tint="-0.249977111117893"/>
      </right>
      <top style="medium">
        <color theme="9" tint="-0.249977111117893"/>
      </top>
      <bottom/>
      <diagonal/>
    </border>
    <border>
      <left/>
      <right/>
      <top/>
      <bottom style="medium">
        <color theme="9" tint="-0.249977111117893"/>
      </bottom>
      <diagonal/>
    </border>
    <border>
      <left style="thin">
        <color theme="9" tint="-0.249977111117893"/>
      </left>
      <right/>
      <top/>
      <bottom style="medium">
        <color theme="9" tint="-0.249977111117893"/>
      </bottom>
      <diagonal/>
    </border>
    <border>
      <left style="thin">
        <color theme="9" tint="-0.249977111117893"/>
      </left>
      <right style="medium">
        <color theme="9" tint="-0.249977111117893"/>
      </right>
      <top/>
      <bottom style="medium">
        <color theme="9" tint="-0.249977111117893"/>
      </bottom>
      <diagonal/>
    </border>
    <border>
      <left style="medium">
        <color theme="9" tint="-0.249977111117893"/>
      </left>
      <right style="thin">
        <color theme="9" tint="-0.249977111117893"/>
      </right>
      <top/>
      <bottom style="medium">
        <color theme="9" tint="-0.249977111117893"/>
      </bottom>
      <diagonal/>
    </border>
    <border>
      <left style="thin">
        <color theme="9" tint="-0.249977111117893"/>
      </left>
      <right style="thin">
        <color theme="9" tint="-0.249977111117893"/>
      </right>
      <top/>
      <bottom style="medium">
        <color theme="9" tint="-0.249977111117893"/>
      </bottom>
      <diagonal/>
    </border>
    <border>
      <left style="thin">
        <color indexed="64"/>
      </left>
      <right style="thin">
        <color theme="5" tint="0.59999389629810485"/>
      </right>
      <top style="thin">
        <color theme="5" tint="0.59999389629810485"/>
      </top>
      <bottom style="thin">
        <color theme="5" tint="0.59999389629810485"/>
      </bottom>
      <diagonal/>
    </border>
    <border>
      <left style="thin">
        <color theme="5" tint="0.59999389629810485"/>
      </left>
      <right style="thin">
        <color indexed="64"/>
      </right>
      <top style="thin">
        <color theme="5" tint="0.59999389629810485"/>
      </top>
      <bottom style="thin">
        <color theme="5" tint="0.59999389629810485"/>
      </bottom>
      <diagonal/>
    </border>
    <border>
      <left style="thin">
        <color indexed="64"/>
      </left>
      <right style="thin">
        <color theme="4" tint="0.79998168889431442"/>
      </right>
      <top/>
      <bottom/>
      <diagonal/>
    </border>
    <border>
      <left style="thin">
        <color theme="4" tint="0.79998168889431442"/>
      </left>
      <right style="thin">
        <color indexed="64"/>
      </right>
      <top/>
      <bottom/>
      <diagonal/>
    </border>
    <border>
      <left style="thin">
        <color indexed="64"/>
      </left>
      <right style="thin">
        <color theme="5" tint="0.59999389629810485"/>
      </right>
      <top style="thin">
        <color theme="5" tint="0.59999389629810485"/>
      </top>
      <bottom style="thin">
        <color indexed="64"/>
      </bottom>
      <diagonal/>
    </border>
    <border>
      <left style="thin">
        <color theme="5" tint="0.59999389629810485"/>
      </left>
      <right style="thin">
        <color indexed="64"/>
      </right>
      <top style="thin">
        <color theme="5" tint="0.59999389629810485"/>
      </top>
      <bottom style="thin">
        <color indexed="64"/>
      </bottom>
      <diagonal/>
    </border>
    <border>
      <left style="thin">
        <color indexed="64"/>
      </left>
      <right style="thin">
        <color theme="5" tint="0.59999389629810485"/>
      </right>
      <top style="thin">
        <color indexed="64"/>
      </top>
      <bottom style="thin">
        <color theme="5" tint="0.59999389629810485"/>
      </bottom>
      <diagonal/>
    </border>
    <border>
      <left style="thin">
        <color theme="5" tint="0.59999389629810485"/>
      </left>
      <right style="thin">
        <color indexed="64"/>
      </right>
      <top style="thin">
        <color indexed="64"/>
      </top>
      <bottom style="thin">
        <color theme="5" tint="0.59999389629810485"/>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medium">
        <color theme="2" tint="-0.499984740745262"/>
      </top>
      <bottom style="thin">
        <color rgb="FF7F7F7F"/>
      </bottom>
      <diagonal/>
    </border>
    <border>
      <left style="medium">
        <color theme="2" tint="-0.499984740745262"/>
      </left>
      <right style="medium">
        <color theme="2" tint="-0.499984740745262"/>
      </right>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medium">
        <color rgb="FFC00000"/>
      </left>
      <right style="medium">
        <color rgb="FFC00000"/>
      </right>
      <top style="medium">
        <color rgb="FFC00000"/>
      </top>
      <bottom style="thin">
        <color theme="2" tint="-0.499984740745262"/>
      </bottom>
      <diagonal/>
    </border>
    <border>
      <left style="medium">
        <color rgb="FFC00000"/>
      </left>
      <right style="medium">
        <color rgb="FFC00000"/>
      </right>
      <top style="thin">
        <color theme="2" tint="-0.499984740745262"/>
      </top>
      <bottom style="thin">
        <color theme="2" tint="-0.499984740745262"/>
      </bottom>
      <diagonal/>
    </border>
    <border>
      <left style="medium">
        <color rgb="FFC00000"/>
      </left>
      <right style="medium">
        <color rgb="FFC00000"/>
      </right>
      <top style="thin">
        <color theme="2" tint="-0.499984740745262"/>
      </top>
      <bottom style="medium">
        <color rgb="FFC00000"/>
      </bottom>
      <diagonal/>
    </border>
  </borders>
  <cellStyleXfs count="4">
    <xf numFmtId="0" fontId="0" fillId="0" borderId="0"/>
    <xf numFmtId="44" fontId="4" fillId="0" borderId="0" applyFont="0" applyFill="0" applyBorder="0" applyAlignment="0" applyProtection="0"/>
    <xf numFmtId="0" fontId="7" fillId="0" borderId="0" applyNumberFormat="0" applyFill="0" applyBorder="0" applyAlignment="0" applyProtection="0">
      <alignment vertical="top"/>
      <protection locked="0"/>
    </xf>
    <xf numFmtId="0" fontId="26" fillId="28" borderId="89" applyNumberFormat="0" applyAlignment="0" applyProtection="0"/>
  </cellStyleXfs>
  <cellXfs count="359">
    <xf numFmtId="0" fontId="0" fillId="0" borderId="0" xfId="0"/>
    <xf numFmtId="14" fontId="0" fillId="2" borderId="0" xfId="0" applyNumberFormat="1" applyFill="1" applyBorder="1"/>
    <xf numFmtId="0" fontId="0" fillId="2" borderId="0" xfId="0" applyFill="1" applyBorder="1"/>
    <xf numFmtId="3" fontId="0" fillId="3" borderId="1" xfId="0" applyNumberFormat="1" applyFill="1" applyBorder="1" applyAlignment="1">
      <alignment horizontal="center"/>
    </xf>
    <xf numFmtId="0" fontId="2" fillId="6" borderId="0" xfId="0" applyFont="1" applyFill="1" applyBorder="1" applyAlignment="1">
      <alignment horizontal="left"/>
    </xf>
    <xf numFmtId="0" fontId="2" fillId="6" borderId="8" xfId="0" applyFont="1" applyFill="1" applyBorder="1" applyAlignment="1">
      <alignment horizontal="left"/>
    </xf>
    <xf numFmtId="14" fontId="2" fillId="6" borderId="9" xfId="0" applyNumberFormat="1" applyFont="1" applyFill="1" applyBorder="1" applyAlignment="1">
      <alignment horizontal="left"/>
    </xf>
    <xf numFmtId="0" fontId="2" fillId="6" borderId="10" xfId="0" applyFont="1" applyFill="1" applyBorder="1" applyAlignment="1">
      <alignment horizontal="left"/>
    </xf>
    <xf numFmtId="0" fontId="2" fillId="6" borderId="10" xfId="0" applyFont="1" applyFill="1" applyBorder="1" applyAlignment="1">
      <alignment horizontal="center"/>
    </xf>
    <xf numFmtId="0" fontId="0" fillId="7" borderId="0" xfId="0" applyFill="1" applyBorder="1" applyAlignment="1">
      <alignment horizontal="center"/>
    </xf>
    <xf numFmtId="3" fontId="0" fillId="7" borderId="11" xfId="0" applyNumberFormat="1" applyFill="1" applyBorder="1" applyAlignment="1">
      <alignment horizontal="left"/>
    </xf>
    <xf numFmtId="0" fontId="0" fillId="7" borderId="11" xfId="0" applyFill="1" applyBorder="1"/>
    <xf numFmtId="14" fontId="0" fillId="7" borderId="11" xfId="0" applyNumberFormat="1" applyFill="1" applyBorder="1"/>
    <xf numFmtId="0" fontId="0" fillId="7" borderId="11" xfId="0" applyFill="1" applyBorder="1" applyAlignment="1">
      <alignment horizontal="right"/>
    </xf>
    <xf numFmtId="0" fontId="0" fillId="7" borderId="0" xfId="0" applyFill="1" applyBorder="1"/>
    <xf numFmtId="0" fontId="0" fillId="7" borderId="12" xfId="0" applyFill="1" applyBorder="1" applyAlignment="1">
      <alignment horizontal="center"/>
    </xf>
    <xf numFmtId="0" fontId="0" fillId="7" borderId="0" xfId="0" applyFill="1" applyBorder="1" applyAlignment="1">
      <alignment horizontal="right"/>
    </xf>
    <xf numFmtId="0" fontId="0" fillId="8" borderId="0" xfId="0" applyFill="1"/>
    <xf numFmtId="0" fontId="6" fillId="0" borderId="0" xfId="0" applyFont="1"/>
    <xf numFmtId="0" fontId="7" fillId="0" borderId="0" xfId="2" applyAlignment="1" applyProtection="1"/>
    <xf numFmtId="0" fontId="0" fillId="0" borderId="1" xfId="0" applyBorder="1"/>
    <xf numFmtId="0" fontId="5" fillId="9" borderId="1" xfId="0" applyFont="1" applyFill="1" applyBorder="1"/>
    <xf numFmtId="0" fontId="9" fillId="3" borderId="1" xfId="0" applyFont="1" applyFill="1" applyBorder="1"/>
    <xf numFmtId="0" fontId="9" fillId="3" borderId="1" xfId="0" applyFont="1" applyFill="1" applyBorder="1" applyAlignment="1">
      <alignment horizontal="center"/>
    </xf>
    <xf numFmtId="0" fontId="9" fillId="0" borderId="0" xfId="0" applyFont="1" applyFill="1" applyBorder="1"/>
    <xf numFmtId="0" fontId="9" fillId="0" borderId="0" xfId="0" applyFont="1" applyFill="1" applyBorder="1" applyAlignment="1">
      <alignment horizontal="center"/>
    </xf>
    <xf numFmtId="0" fontId="0" fillId="0" borderId="0" xfId="0" applyBorder="1"/>
    <xf numFmtId="0" fontId="0" fillId="0" borderId="0" xfId="0" applyAlignment="1">
      <alignment horizontal="center" vertical="center"/>
    </xf>
    <xf numFmtId="0" fontId="1" fillId="0" borderId="0" xfId="0" applyFont="1" applyBorder="1"/>
    <xf numFmtId="0" fontId="0" fillId="0" borderId="0" xfId="0" applyFill="1" applyBorder="1"/>
    <xf numFmtId="0" fontId="0" fillId="0" borderId="0" xfId="0" applyFill="1"/>
    <xf numFmtId="0" fontId="5" fillId="10" borderId="13" xfId="0" applyFont="1" applyFill="1" applyBorder="1" applyAlignment="1">
      <alignment horizontal="left"/>
    </xf>
    <xf numFmtId="0" fontId="5" fillId="10" borderId="14" xfId="0" applyFont="1" applyFill="1" applyBorder="1" applyAlignment="1">
      <alignment horizontal="left"/>
    </xf>
    <xf numFmtId="0" fontId="5" fillId="10" borderId="15" xfId="0" applyFont="1" applyFill="1" applyBorder="1" applyAlignment="1">
      <alignment horizontal="left"/>
    </xf>
    <xf numFmtId="0" fontId="0" fillId="0" borderId="6" xfId="0" applyBorder="1"/>
    <xf numFmtId="0" fontId="0" fillId="0" borderId="16" xfId="0" applyBorder="1"/>
    <xf numFmtId="0" fontId="0" fillId="0" borderId="17" xfId="0" applyBorder="1"/>
    <xf numFmtId="0" fontId="0" fillId="0" borderId="18" xfId="0" applyFill="1" applyBorder="1" applyAlignment="1">
      <alignment horizontal="center"/>
    </xf>
    <xf numFmtId="0" fontId="0" fillId="0" borderId="19" xfId="0" applyFill="1" applyBorder="1" applyAlignment="1">
      <alignment horizontal="center"/>
    </xf>
    <xf numFmtId="164" fontId="0" fillId="0" borderId="19" xfId="0" applyNumberFormat="1" applyFill="1" applyBorder="1" applyAlignment="1">
      <alignment horizontal="center"/>
    </xf>
    <xf numFmtId="0" fontId="0" fillId="0" borderId="20" xfId="0" applyFill="1" applyBorder="1" applyAlignment="1">
      <alignment horizontal="center"/>
    </xf>
    <xf numFmtId="0" fontId="0" fillId="0" borderId="0" xfId="0" applyNumberFormat="1" applyBorder="1"/>
    <xf numFmtId="0" fontId="0" fillId="0" borderId="21" xfId="0" applyBorder="1"/>
    <xf numFmtId="0" fontId="0" fillId="0" borderId="22" xfId="0" applyFill="1" applyBorder="1" applyAlignment="1">
      <alignment horizontal="center"/>
    </xf>
    <xf numFmtId="0" fontId="0" fillId="0" borderId="23" xfId="0" applyFill="1" applyBorder="1" applyAlignment="1">
      <alignment horizontal="center"/>
    </xf>
    <xf numFmtId="164" fontId="0" fillId="0" borderId="23" xfId="0" applyNumberFormat="1" applyFill="1" applyBorder="1" applyAlignment="1">
      <alignment horizontal="center"/>
    </xf>
    <xf numFmtId="0" fontId="0" fillId="0" borderId="24" xfId="0" applyFill="1" applyBorder="1" applyAlignment="1">
      <alignment horizontal="center"/>
    </xf>
    <xf numFmtId="0" fontId="0" fillId="0" borderId="25" xfId="0" applyBorder="1"/>
    <xf numFmtId="0" fontId="0" fillId="0" borderId="25" xfId="0" applyNumberFormat="1" applyBorder="1"/>
    <xf numFmtId="0" fontId="0" fillId="0" borderId="7" xfId="0" applyBorder="1"/>
    <xf numFmtId="0" fontId="0" fillId="4" borderId="0" xfId="0" applyFill="1" applyBorder="1"/>
    <xf numFmtId="0" fontId="6" fillId="8" borderId="0" xfId="0" applyFont="1" applyFill="1" applyBorder="1"/>
    <xf numFmtId="0" fontId="0" fillId="8" borderId="0" xfId="0" applyFill="1" applyBorder="1"/>
    <xf numFmtId="0" fontId="0" fillId="8" borderId="0" xfId="0" applyFill="1" applyAlignment="1">
      <alignment horizontal="center" vertical="center"/>
    </xf>
    <xf numFmtId="0" fontId="6" fillId="8" borderId="0" xfId="0" applyFont="1" applyFill="1"/>
    <xf numFmtId="0" fontId="0" fillId="8" borderId="0" xfId="0" applyFill="1" applyAlignment="1">
      <alignment horizontal="center"/>
    </xf>
    <xf numFmtId="0" fontId="0" fillId="8" borderId="0" xfId="0" applyFill="1" applyAlignment="1">
      <alignment horizontal="right"/>
    </xf>
    <xf numFmtId="0" fontId="0" fillId="0" borderId="6"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7" xfId="0" applyBorder="1" applyAlignment="1">
      <alignment horizontal="center"/>
    </xf>
    <xf numFmtId="0" fontId="10" fillId="12" borderId="27" xfId="0" applyFont="1" applyFill="1" applyBorder="1" applyAlignment="1">
      <alignment horizontal="center"/>
    </xf>
    <xf numFmtId="0" fontId="10" fillId="0" borderId="0" xfId="0" applyFont="1"/>
    <xf numFmtId="0" fontId="0" fillId="13" borderId="1" xfId="0" applyFill="1" applyBorder="1" applyAlignment="1">
      <alignment horizontal="center"/>
    </xf>
    <xf numFmtId="0" fontId="0" fillId="14" borderId="0" xfId="0" applyFill="1"/>
    <xf numFmtId="0" fontId="0" fillId="3" borderId="0" xfId="0" applyFill="1"/>
    <xf numFmtId="1" fontId="0" fillId="3" borderId="1" xfId="0" applyNumberFormat="1" applyFill="1" applyBorder="1" applyAlignment="1">
      <alignment horizontal="right"/>
    </xf>
    <xf numFmtId="0" fontId="0" fillId="3" borderId="1" xfId="0" applyFill="1" applyBorder="1" applyAlignment="1">
      <alignment horizontal="center"/>
    </xf>
    <xf numFmtId="1" fontId="0" fillId="14" borderId="0" xfId="0" applyNumberFormat="1" applyFill="1"/>
    <xf numFmtId="1" fontId="0" fillId="14" borderId="0" xfId="0" applyNumberFormat="1" applyFill="1" applyAlignment="1">
      <alignment horizontal="right"/>
    </xf>
    <xf numFmtId="0" fontId="3" fillId="14" borderId="0" xfId="0" applyFont="1" applyFill="1"/>
    <xf numFmtId="0" fontId="0" fillId="15" borderId="1" xfId="0" applyFill="1" applyBorder="1" applyAlignment="1">
      <alignment horizontal="center"/>
    </xf>
    <xf numFmtId="0" fontId="0" fillId="16" borderId="0" xfId="0" applyFill="1"/>
    <xf numFmtId="0" fontId="0" fillId="14" borderId="1" xfId="0" applyFill="1" applyBorder="1" applyAlignment="1">
      <alignment horizontal="center"/>
    </xf>
    <xf numFmtId="0" fontId="0" fillId="8" borderId="1" xfId="0" applyFill="1" applyBorder="1" applyAlignment="1">
      <alignment horizontal="center"/>
    </xf>
    <xf numFmtId="0" fontId="0" fillId="14" borderId="0" xfId="0" applyFill="1" applyBorder="1" applyAlignment="1">
      <alignment horizontal="right"/>
    </xf>
    <xf numFmtId="14" fontId="0" fillId="17" borderId="0" xfId="0" applyNumberFormat="1" applyFill="1" applyBorder="1"/>
    <xf numFmtId="0" fontId="0" fillId="17" borderId="0" xfId="0" applyFill="1" applyBorder="1" applyAlignment="1">
      <alignment horizontal="left"/>
    </xf>
    <xf numFmtId="0" fontId="0" fillId="17" borderId="0" xfId="0" applyFill="1" applyBorder="1"/>
    <xf numFmtId="0" fontId="0" fillId="17" borderId="0" xfId="0" applyFill="1" applyBorder="1" applyAlignment="1">
      <alignment horizontal="right"/>
    </xf>
    <xf numFmtId="0" fontId="0" fillId="17" borderId="0" xfId="0" applyFill="1" applyBorder="1" applyAlignment="1">
      <alignment horizontal="center" vertical="center"/>
    </xf>
    <xf numFmtId="0" fontId="0" fillId="17" borderId="0" xfId="0" applyFill="1" applyBorder="1" applyAlignment="1">
      <alignment horizontal="center"/>
    </xf>
    <xf numFmtId="0" fontId="2" fillId="18" borderId="0" xfId="0" applyFont="1" applyFill="1" applyBorder="1" applyAlignment="1">
      <alignment horizontal="left"/>
    </xf>
    <xf numFmtId="0" fontId="2" fillId="18" borderId="8" xfId="0" applyFont="1" applyFill="1" applyBorder="1" applyAlignment="1">
      <alignment horizontal="left"/>
    </xf>
    <xf numFmtId="14" fontId="2" fillId="18" borderId="10" xfId="0" applyNumberFormat="1" applyFont="1" applyFill="1" applyBorder="1" applyAlignment="1">
      <alignment horizontal="left"/>
    </xf>
    <xf numFmtId="0" fontId="2" fillId="18" borderId="10" xfId="0" applyFont="1" applyFill="1" applyBorder="1" applyAlignment="1">
      <alignment horizontal="left"/>
    </xf>
    <xf numFmtId="0" fontId="2" fillId="18" borderId="10" xfId="0" applyFont="1" applyFill="1" applyBorder="1" applyAlignment="1">
      <alignment horizontal="center" vertical="center"/>
    </xf>
    <xf numFmtId="0" fontId="2" fillId="18" borderId="10" xfId="0" applyFont="1" applyFill="1" applyBorder="1" applyAlignment="1">
      <alignment horizontal="center"/>
    </xf>
    <xf numFmtId="0" fontId="0" fillId="19" borderId="0" xfId="0" applyFill="1"/>
    <xf numFmtId="3" fontId="0" fillId="19" borderId="28" xfId="0" applyNumberFormat="1" applyFill="1" applyBorder="1" applyAlignment="1">
      <alignment horizontal="left"/>
    </xf>
    <xf numFmtId="0" fontId="0" fillId="19" borderId="28" xfId="0" applyFill="1" applyBorder="1"/>
    <xf numFmtId="14" fontId="0" fillId="19" borderId="28" xfId="0" applyNumberFormat="1" applyFill="1" applyBorder="1"/>
    <xf numFmtId="0" fontId="0" fillId="19" borderId="28" xfId="0" applyFill="1" applyBorder="1" applyAlignment="1">
      <alignment horizontal="right"/>
    </xf>
    <xf numFmtId="0" fontId="0" fillId="19" borderId="28" xfId="0" applyFill="1" applyBorder="1" applyAlignment="1">
      <alignment horizontal="center" vertical="center"/>
    </xf>
    <xf numFmtId="0" fontId="0" fillId="19" borderId="28" xfId="0" applyFill="1" applyBorder="1" applyAlignment="1">
      <alignment horizontal="center"/>
    </xf>
    <xf numFmtId="0" fontId="0" fillId="19" borderId="0" xfId="0" applyFill="1" applyBorder="1"/>
    <xf numFmtId="0" fontId="0" fillId="4" borderId="29" xfId="0" applyFill="1" applyBorder="1" applyAlignment="1">
      <alignment horizontal="center"/>
    </xf>
    <xf numFmtId="0" fontId="0" fillId="4" borderId="30"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11" borderId="1" xfId="0" applyFill="1" applyBorder="1" applyAlignment="1">
      <alignment horizontal="center"/>
    </xf>
    <xf numFmtId="0" fontId="0" fillId="2" borderId="1" xfId="0" applyFill="1" applyBorder="1" applyAlignment="1">
      <alignment horizontal="center"/>
    </xf>
    <xf numFmtId="0" fontId="0" fillId="20" borderId="1" xfId="0" applyFill="1" applyBorder="1" applyAlignment="1">
      <alignment horizontal="center"/>
    </xf>
    <xf numFmtId="0" fontId="0" fillId="13" borderId="32" xfId="0" quotePrefix="1" applyFill="1" applyBorder="1" applyAlignment="1">
      <alignment horizontal="center"/>
    </xf>
    <xf numFmtId="0" fontId="0" fillId="11" borderId="32" xfId="0" quotePrefix="1" applyFill="1" applyBorder="1" applyAlignment="1">
      <alignment horizontal="center"/>
    </xf>
    <xf numFmtId="0" fontId="0" fillId="2" borderId="32" xfId="0" quotePrefix="1" applyFill="1" applyBorder="1" applyAlignment="1">
      <alignment horizontal="center"/>
    </xf>
    <xf numFmtId="0" fontId="0" fillId="20" borderId="32" xfId="0" quotePrefix="1" applyFill="1" applyBorder="1" applyAlignment="1">
      <alignment horizontal="center"/>
    </xf>
    <xf numFmtId="0" fontId="0" fillId="4" borderId="30" xfId="0" quotePrefix="1" applyFill="1" applyBorder="1" applyAlignment="1">
      <alignment horizontal="center"/>
    </xf>
    <xf numFmtId="0" fontId="12" fillId="4" borderId="30" xfId="0" applyFont="1" applyFill="1" applyBorder="1" applyAlignment="1">
      <alignment horizontal="center"/>
    </xf>
    <xf numFmtId="0" fontId="12" fillId="4" borderId="30" xfId="0" quotePrefix="1" applyFont="1" applyFill="1" applyBorder="1" applyAlignment="1">
      <alignment horizontal="center"/>
    </xf>
    <xf numFmtId="0" fontId="0" fillId="4" borderId="1" xfId="0" applyFill="1" applyBorder="1" applyAlignment="1">
      <alignment horizontal="center"/>
    </xf>
    <xf numFmtId="0" fontId="0" fillId="4" borderId="0" xfId="0" applyFill="1"/>
    <xf numFmtId="0" fontId="0" fillId="4" borderId="5" xfId="0" applyFill="1" applyBorder="1"/>
    <xf numFmtId="0" fontId="0" fillId="4" borderId="0" xfId="0" applyFill="1" applyAlignment="1">
      <alignment horizontal="center"/>
    </xf>
    <xf numFmtId="0" fontId="0" fillId="4" borderId="0" xfId="0" applyFill="1" applyBorder="1" applyAlignment="1">
      <alignment horizontal="center"/>
    </xf>
    <xf numFmtId="0" fontId="0" fillId="4" borderId="0" xfId="0" applyNumberFormat="1" applyFill="1"/>
    <xf numFmtId="0" fontId="0" fillId="4" borderId="25" xfId="0" applyFill="1" applyBorder="1"/>
    <xf numFmtId="0" fontId="0" fillId="4" borderId="26" xfId="0" applyFill="1" applyBorder="1"/>
    <xf numFmtId="0" fontId="12" fillId="4" borderId="33" xfId="0" quotePrefix="1" applyFont="1" applyFill="1" applyBorder="1" applyAlignment="1">
      <alignment horizontal="center"/>
    </xf>
    <xf numFmtId="0" fontId="15" fillId="4" borderId="0" xfId="0" applyFont="1" applyFill="1" applyAlignment="1">
      <alignment horizontal="center"/>
    </xf>
    <xf numFmtId="0" fontId="0" fillId="4" borderId="16" xfId="0" quotePrefix="1" applyFill="1" applyBorder="1" applyAlignment="1">
      <alignment horizontal="center"/>
    </xf>
    <xf numFmtId="0" fontId="0" fillId="4" borderId="21" xfId="0" applyFill="1" applyBorder="1"/>
    <xf numFmtId="0" fontId="0" fillId="4" borderId="17" xfId="0" applyFill="1" applyBorder="1"/>
    <xf numFmtId="0" fontId="0" fillId="4" borderId="7" xfId="0" applyFill="1" applyBorder="1"/>
    <xf numFmtId="0" fontId="0" fillId="4" borderId="35" xfId="0" applyFill="1" applyBorder="1"/>
    <xf numFmtId="0" fontId="0" fillId="4" borderId="35" xfId="0" applyFill="1" applyBorder="1" applyAlignment="1">
      <alignment horizontal="center"/>
    </xf>
    <xf numFmtId="0" fontId="0" fillId="4" borderId="35" xfId="0" quotePrefix="1" applyFill="1" applyBorder="1"/>
    <xf numFmtId="0" fontId="0" fillId="4" borderId="36" xfId="0" quotePrefix="1" applyFill="1" applyBorder="1"/>
    <xf numFmtId="0" fontId="0" fillId="4" borderId="37" xfId="0" applyFill="1" applyBorder="1" applyAlignment="1">
      <alignment horizontal="center"/>
    </xf>
    <xf numFmtId="0" fontId="0" fillId="4" borderId="38" xfId="0" applyFill="1" applyBorder="1"/>
    <xf numFmtId="0" fontId="0" fillId="4" borderId="38" xfId="0" applyFill="1" applyBorder="1" applyAlignment="1">
      <alignment horizontal="center"/>
    </xf>
    <xf numFmtId="0" fontId="0" fillId="4" borderId="38" xfId="0" quotePrefix="1" applyFill="1" applyBorder="1"/>
    <xf numFmtId="0" fontId="0" fillId="4" borderId="39" xfId="0" applyFill="1" applyBorder="1"/>
    <xf numFmtId="0" fontId="0" fillId="4" borderId="40" xfId="0" applyFill="1" applyBorder="1" applyAlignment="1">
      <alignment horizontal="center"/>
    </xf>
    <xf numFmtId="164" fontId="0" fillId="4" borderId="0" xfId="0" applyNumberFormat="1" applyFill="1" applyBorder="1"/>
    <xf numFmtId="0" fontId="0" fillId="4" borderId="41" xfId="0" quotePrefix="1" applyFill="1" applyBorder="1"/>
    <xf numFmtId="0" fontId="0" fillId="4" borderId="0" xfId="0" quotePrefix="1" applyFill="1" applyBorder="1"/>
    <xf numFmtId="164" fontId="0" fillId="4" borderId="6" xfId="0" applyNumberFormat="1" applyFill="1" applyBorder="1"/>
    <xf numFmtId="0" fontId="0" fillId="4" borderId="0" xfId="0" applyFill="1" applyAlignment="1">
      <alignment horizontal="center" vertical="top" wrapText="1"/>
    </xf>
    <xf numFmtId="0" fontId="0" fillId="4" borderId="5" xfId="0" applyFill="1" applyBorder="1" applyAlignment="1">
      <alignment horizontal="center" vertical="top" wrapText="1"/>
    </xf>
    <xf numFmtId="0" fontId="0" fillId="4" borderId="0" xfId="0" applyFill="1" applyBorder="1" applyAlignment="1">
      <alignment horizontal="center" vertical="top" wrapText="1"/>
    </xf>
    <xf numFmtId="0" fontId="0" fillId="4" borderId="21" xfId="0" applyFill="1" applyBorder="1" applyAlignment="1">
      <alignment horizontal="center" vertical="top" wrapText="1"/>
    </xf>
    <xf numFmtId="0" fontId="0" fillId="4" borderId="44" xfId="0" applyFill="1" applyBorder="1" applyAlignment="1">
      <alignment horizontal="center"/>
    </xf>
    <xf numFmtId="0" fontId="0" fillId="4" borderId="0" xfId="0" quotePrefix="1" applyFill="1" applyAlignment="1">
      <alignment horizontal="center"/>
    </xf>
    <xf numFmtId="0" fontId="0" fillId="3" borderId="6" xfId="0" applyFill="1" applyBorder="1" applyAlignment="1">
      <alignment horizontal="center"/>
    </xf>
    <xf numFmtId="0" fontId="0" fillId="3" borderId="16" xfId="0" quotePrefix="1" applyFill="1" applyBorder="1" applyAlignment="1">
      <alignment horizontal="center"/>
    </xf>
    <xf numFmtId="0" fontId="0" fillId="3" borderId="17" xfId="0" applyFill="1" applyBorder="1" applyAlignment="1">
      <alignment horizontal="center"/>
    </xf>
    <xf numFmtId="0" fontId="0" fillId="3" borderId="26" xfId="0" applyFill="1" applyBorder="1" applyAlignment="1">
      <alignment horizontal="center"/>
    </xf>
    <xf numFmtId="0" fontId="0" fillId="3" borderId="25" xfId="0" quotePrefix="1" applyFill="1" applyBorder="1" applyAlignment="1">
      <alignment horizontal="center"/>
    </xf>
    <xf numFmtId="0" fontId="0" fillId="3" borderId="7" xfId="0" applyFill="1" applyBorder="1" applyAlignment="1">
      <alignment horizontal="center"/>
    </xf>
    <xf numFmtId="0" fontId="0" fillId="0" borderId="1" xfId="0" applyFill="1" applyBorder="1"/>
    <xf numFmtId="0" fontId="5" fillId="21" borderId="48" xfId="0" applyFont="1" applyFill="1" applyBorder="1" applyAlignment="1">
      <alignment horizontal="center" vertical="center"/>
    </xf>
    <xf numFmtId="0" fontId="5" fillId="21" borderId="49" xfId="0" applyFont="1" applyFill="1" applyBorder="1" applyAlignment="1">
      <alignment horizontal="center" vertical="center"/>
    </xf>
    <xf numFmtId="164" fontId="5" fillId="21" borderId="49" xfId="0" applyNumberFormat="1" applyFont="1" applyFill="1" applyBorder="1" applyAlignment="1">
      <alignment horizontal="center" vertical="center"/>
    </xf>
    <xf numFmtId="0" fontId="5" fillId="21" borderId="50" xfId="0" applyFont="1" applyFill="1" applyBorder="1" applyAlignment="1">
      <alignment horizontal="center" vertical="center"/>
    </xf>
    <xf numFmtId="0" fontId="5" fillId="21" borderId="51" xfId="0" applyFont="1" applyFill="1" applyBorder="1" applyAlignment="1">
      <alignment horizontal="center" vertical="center"/>
    </xf>
    <xf numFmtId="0" fontId="5" fillId="21" borderId="52" xfId="0" applyFont="1" applyFill="1" applyBorder="1" applyAlignment="1">
      <alignment horizontal="center" vertical="center"/>
    </xf>
    <xf numFmtId="0" fontId="0" fillId="22" borderId="49" xfId="0" applyFont="1" applyFill="1" applyBorder="1"/>
    <xf numFmtId="0" fontId="0" fillId="22" borderId="49" xfId="0" applyFont="1" applyFill="1" applyBorder="1" applyAlignment="1">
      <alignment horizontal="center"/>
    </xf>
    <xf numFmtId="0" fontId="0" fillId="22" borderId="53" xfId="0" applyFont="1" applyFill="1" applyBorder="1" applyAlignment="1">
      <alignment horizontal="center"/>
    </xf>
    <xf numFmtId="0" fontId="0" fillId="22" borderId="54" xfId="0" applyFont="1" applyFill="1" applyBorder="1"/>
    <xf numFmtId="0" fontId="0" fillId="22" borderId="55" xfId="0" applyFont="1" applyFill="1" applyBorder="1"/>
    <xf numFmtId="0" fontId="0" fillId="0" borderId="49" xfId="0" applyFont="1" applyBorder="1"/>
    <xf numFmtId="0" fontId="0" fillId="0" borderId="49" xfId="0" applyFont="1" applyBorder="1" applyAlignment="1">
      <alignment horizontal="center"/>
    </xf>
    <xf numFmtId="0" fontId="0" fillId="0" borderId="50" xfId="0" applyFont="1" applyBorder="1" applyAlignment="1">
      <alignment horizontal="center"/>
    </xf>
    <xf numFmtId="0" fontId="0" fillId="0" borderId="56" xfId="0" applyFont="1" applyBorder="1"/>
    <xf numFmtId="0" fontId="0" fillId="22" borderId="50" xfId="0" applyFont="1" applyFill="1" applyBorder="1" applyAlignment="1">
      <alignment horizontal="center"/>
    </xf>
    <xf numFmtId="0" fontId="0" fillId="22" borderId="56" xfId="0" applyFont="1" applyFill="1" applyBorder="1"/>
    <xf numFmtId="0" fontId="0" fillId="0" borderId="39" xfId="0" applyFont="1" applyBorder="1"/>
    <xf numFmtId="0" fontId="0" fillId="0" borderId="39" xfId="0" applyFont="1" applyBorder="1" applyAlignment="1">
      <alignment horizontal="center"/>
    </xf>
    <xf numFmtId="0" fontId="0" fillId="0" borderId="57" xfId="0" applyFont="1" applyBorder="1" applyAlignment="1">
      <alignment horizontal="center"/>
    </xf>
    <xf numFmtId="0" fontId="0" fillId="0" borderId="58" xfId="0" applyFont="1" applyBorder="1"/>
    <xf numFmtId="0" fontId="16" fillId="4" borderId="0" xfId="0" applyFont="1" applyFill="1" applyAlignment="1">
      <alignment horizontal="center"/>
    </xf>
    <xf numFmtId="0" fontId="16" fillId="4" borderId="0" xfId="0" applyFont="1" applyFill="1"/>
    <xf numFmtId="0" fontId="0" fillId="5" borderId="1" xfId="0" applyFill="1" applyBorder="1" applyAlignment="1">
      <alignment horizontal="center" vertical="center"/>
    </xf>
    <xf numFmtId="164" fontId="0" fillId="5" borderId="1" xfId="0" applyNumberFormat="1" applyFill="1" applyBorder="1" applyAlignment="1">
      <alignment horizontal="center" vertical="center"/>
    </xf>
    <xf numFmtId="0" fontId="0" fillId="3" borderId="16" xfId="0" applyFill="1" applyBorder="1" applyAlignment="1">
      <alignment horizontal="center"/>
    </xf>
    <xf numFmtId="0" fontId="0" fillId="3" borderId="5" xfId="0" applyFill="1" applyBorder="1"/>
    <xf numFmtId="0" fontId="0" fillId="3" borderId="0" xfId="0" quotePrefix="1" applyFill="1" applyBorder="1" applyAlignment="1">
      <alignment horizontal="center"/>
    </xf>
    <xf numFmtId="0" fontId="0" fillId="3" borderId="21" xfId="0" applyFill="1" applyBorder="1"/>
    <xf numFmtId="0" fontId="0" fillId="3" borderId="16" xfId="0" applyFill="1" applyBorder="1"/>
    <xf numFmtId="0" fontId="0" fillId="3" borderId="17" xfId="0" applyFill="1" applyBorder="1"/>
    <xf numFmtId="0" fontId="0" fillId="3" borderId="25" xfId="0" applyFill="1" applyBorder="1" applyAlignment="1">
      <alignment horizontal="center"/>
    </xf>
    <xf numFmtId="0" fontId="0" fillId="3" borderId="26" xfId="0" applyFill="1" applyBorder="1"/>
    <xf numFmtId="0" fontId="0" fillId="3" borderId="7" xfId="0" applyFill="1" applyBorder="1"/>
    <xf numFmtId="0" fontId="0" fillId="3" borderId="25" xfId="0" applyFill="1" applyBorder="1"/>
    <xf numFmtId="0" fontId="0" fillId="3" borderId="42" xfId="0" applyFill="1" applyBorder="1" applyAlignment="1">
      <alignment horizontal="center"/>
    </xf>
    <xf numFmtId="0" fontId="0" fillId="3" borderId="42" xfId="0" quotePrefix="1" applyFill="1" applyBorder="1" applyAlignment="1">
      <alignment horizontal="center"/>
    </xf>
    <xf numFmtId="0" fontId="0" fillId="3" borderId="43" xfId="0" applyFill="1" applyBorder="1" applyAlignment="1">
      <alignment horizontal="center" vertical="top" wrapText="1"/>
    </xf>
    <xf numFmtId="0" fontId="0" fillId="5" borderId="2" xfId="0" applyFill="1" applyBorder="1" applyAlignment="1">
      <alignment horizontal="center" vertical="center"/>
    </xf>
    <xf numFmtId="165" fontId="0" fillId="5" borderId="3" xfId="0" applyNumberFormat="1" applyFill="1" applyBorder="1" applyAlignment="1">
      <alignment horizontal="center" vertical="center"/>
    </xf>
    <xf numFmtId="0" fontId="0" fillId="4" borderId="0" xfId="0" applyNumberFormat="1" applyFill="1" applyBorder="1"/>
    <xf numFmtId="165" fontId="5" fillId="21" borderId="59" xfId="0" applyNumberFormat="1" applyFont="1" applyFill="1" applyBorder="1" applyAlignment="1">
      <alignment horizontal="center" vertical="center"/>
    </xf>
    <xf numFmtId="0" fontId="0" fillId="0" borderId="34" xfId="0" applyFill="1" applyBorder="1"/>
    <xf numFmtId="0" fontId="0" fillId="22" borderId="60" xfId="0" applyFont="1" applyFill="1" applyBorder="1"/>
    <xf numFmtId="0" fontId="5" fillId="21" borderId="34" xfId="0" applyFont="1" applyFill="1" applyBorder="1" applyAlignment="1">
      <alignment horizontal="center" vertical="center"/>
    </xf>
    <xf numFmtId="165" fontId="5" fillId="21" borderId="4" xfId="0" applyNumberFormat="1" applyFont="1" applyFill="1" applyBorder="1" applyAlignment="1">
      <alignment horizontal="center" vertical="center"/>
    </xf>
    <xf numFmtId="0" fontId="0" fillId="25" borderId="38" xfId="0" applyFill="1" applyBorder="1"/>
    <xf numFmtId="0" fontId="0" fillId="25" borderId="38" xfId="0" applyFill="1" applyBorder="1" applyAlignment="1">
      <alignment horizontal="center"/>
    </xf>
    <xf numFmtId="0" fontId="0" fillId="25" borderId="38" xfId="0" quotePrefix="1" applyFill="1" applyBorder="1"/>
    <xf numFmtId="0" fontId="0" fillId="25" borderId="39" xfId="0" quotePrefix="1" applyFill="1" applyBorder="1"/>
    <xf numFmtId="0" fontId="0" fillId="25" borderId="47" xfId="0" applyFill="1" applyBorder="1" applyAlignment="1">
      <alignment horizontal="center"/>
    </xf>
    <xf numFmtId="0" fontId="0" fillId="25" borderId="39" xfId="0" applyFill="1" applyBorder="1"/>
    <xf numFmtId="0" fontId="0" fillId="25" borderId="40" xfId="0" applyFill="1" applyBorder="1" applyAlignment="1">
      <alignment horizontal="center"/>
    </xf>
    <xf numFmtId="0" fontId="0" fillId="15" borderId="35" xfId="0" applyFill="1" applyBorder="1" applyAlignment="1">
      <alignment horizontal="center" vertical="center"/>
    </xf>
    <xf numFmtId="0" fontId="0" fillId="15" borderId="38" xfId="0" applyFill="1" applyBorder="1" applyAlignment="1">
      <alignment horizontal="center" vertical="center"/>
    </xf>
    <xf numFmtId="164" fontId="0" fillId="15" borderId="38" xfId="0" applyNumberFormat="1" applyFill="1" applyBorder="1" applyAlignment="1">
      <alignment horizontal="center" vertical="center"/>
    </xf>
    <xf numFmtId="0" fontId="0" fillId="15" borderId="45" xfId="0" applyFill="1" applyBorder="1" applyAlignment="1">
      <alignment horizontal="center" vertical="center"/>
    </xf>
    <xf numFmtId="0" fontId="0" fillId="15" borderId="46" xfId="0" applyFill="1" applyBorder="1" applyAlignment="1">
      <alignment horizontal="center" vertical="center"/>
    </xf>
    <xf numFmtId="0" fontId="18" fillId="0" borderId="0" xfId="0" applyFont="1" applyAlignment="1"/>
    <xf numFmtId="0" fontId="0" fillId="0" borderId="0" xfId="0" quotePrefix="1"/>
    <xf numFmtId="0" fontId="0" fillId="5" borderId="1" xfId="0" applyFill="1" applyBorder="1"/>
    <xf numFmtId="0" fontId="0" fillId="5" borderId="0" xfId="0" applyFill="1"/>
    <xf numFmtId="0" fontId="18" fillId="0" borderId="0" xfId="0" applyFont="1"/>
    <xf numFmtId="0" fontId="0" fillId="23" borderId="1" xfId="0" applyFill="1" applyBorder="1"/>
    <xf numFmtId="44" fontId="0" fillId="0" borderId="1" xfId="1" applyFont="1" applyBorder="1"/>
    <xf numFmtId="0" fontId="0" fillId="0" borderId="0" xfId="0" quotePrefix="1" applyAlignment="1"/>
    <xf numFmtId="0" fontId="1" fillId="0" borderId="0" xfId="0" applyFont="1" applyAlignment="1"/>
    <xf numFmtId="0" fontId="19" fillId="0" borderId="0" xfId="0" applyFont="1" applyBorder="1" applyAlignment="1">
      <alignment horizontal="center"/>
    </xf>
    <xf numFmtId="0" fontId="19" fillId="0" borderId="1" xfId="0" applyFont="1" applyBorder="1" applyAlignment="1">
      <alignment horizontal="center"/>
    </xf>
    <xf numFmtId="0" fontId="19" fillId="0" borderId="0" xfId="0" quotePrefix="1" applyFont="1" applyBorder="1" applyAlignment="1">
      <alignment horizontal="center"/>
    </xf>
    <xf numFmtId="0" fontId="0" fillId="0" borderId="0" xfId="0" applyFont="1"/>
    <xf numFmtId="0" fontId="0" fillId="0" borderId="25" xfId="0" applyFont="1" applyBorder="1"/>
    <xf numFmtId="0" fontId="2" fillId="0" borderId="0" xfId="0" applyFont="1"/>
    <xf numFmtId="0" fontId="0" fillId="0" borderId="0" xfId="0" applyAlignment="1">
      <alignment horizontal="center"/>
    </xf>
    <xf numFmtId="0" fontId="0" fillId="0" borderId="0" xfId="0" quotePrefix="1" applyFont="1"/>
    <xf numFmtId="0" fontId="2" fillId="0" borderId="0" xfId="0" quotePrefix="1" applyFont="1"/>
    <xf numFmtId="0" fontId="11" fillId="0" borderId="0" xfId="0" applyFont="1" applyBorder="1"/>
    <xf numFmtId="0" fontId="0" fillId="0" borderId="0" xfId="0" quotePrefix="1" applyAlignment="1">
      <alignment horizontal="center"/>
    </xf>
    <xf numFmtId="0" fontId="21" fillId="0" borderId="1" xfId="0" applyFont="1" applyBorder="1" applyAlignment="1">
      <alignment horizontal="center"/>
    </xf>
    <xf numFmtId="0" fontId="0" fillId="26" borderId="61" xfId="0" quotePrefix="1" applyFill="1" applyBorder="1" applyAlignment="1">
      <alignment horizontal="center" vertical="center"/>
    </xf>
    <xf numFmtId="0" fontId="0" fillId="8" borderId="62" xfId="0" quotePrefix="1" applyFill="1" applyBorder="1" applyAlignment="1">
      <alignment horizontal="center" vertical="center"/>
    </xf>
    <xf numFmtId="0" fontId="0" fillId="20" borderId="63" xfId="0" quotePrefix="1" applyFill="1" applyBorder="1" applyAlignment="1">
      <alignment horizontal="center" vertical="center"/>
    </xf>
    <xf numFmtId="0" fontId="21" fillId="0" borderId="64" xfId="0" applyFont="1" applyBorder="1" applyAlignment="1">
      <alignment horizontal="center"/>
    </xf>
    <xf numFmtId="0" fontId="0" fillId="26" borderId="65" xfId="0" quotePrefix="1" applyFill="1" applyBorder="1" applyAlignment="1">
      <alignment horizontal="center" vertical="center"/>
    </xf>
    <xf numFmtId="0" fontId="0" fillId="8" borderId="65" xfId="0" quotePrefix="1" applyFill="1" applyBorder="1" applyAlignment="1">
      <alignment horizontal="center" vertical="center"/>
    </xf>
    <xf numFmtId="0" fontId="0" fillId="20" borderId="65" xfId="0" quotePrefix="1" applyFill="1" applyBorder="1" applyAlignment="1">
      <alignment horizontal="center" vertical="center"/>
    </xf>
    <xf numFmtId="0" fontId="0" fillId="24" borderId="65" xfId="0" applyFill="1" applyBorder="1"/>
    <xf numFmtId="0" fontId="0" fillId="8" borderId="65" xfId="0" applyFill="1" applyBorder="1"/>
    <xf numFmtId="0" fontId="0" fillId="26" borderId="66" xfId="0" quotePrefix="1" applyFill="1" applyBorder="1" applyAlignment="1">
      <alignment horizontal="center" vertical="center"/>
    </xf>
    <xf numFmtId="0" fontId="0" fillId="8" borderId="67" xfId="0" quotePrefix="1" applyFill="1" applyBorder="1" applyAlignment="1">
      <alignment horizontal="center" vertical="center"/>
    </xf>
    <xf numFmtId="0" fontId="0" fillId="20" borderId="68" xfId="0" quotePrefix="1" applyFill="1" applyBorder="1" applyAlignment="1">
      <alignment horizontal="center" vertical="center"/>
    </xf>
    <xf numFmtId="0" fontId="21" fillId="0" borderId="69" xfId="0" applyFont="1" applyBorder="1" applyAlignment="1">
      <alignment horizontal="center"/>
    </xf>
    <xf numFmtId="0" fontId="0" fillId="26" borderId="70" xfId="0" quotePrefix="1" applyFill="1" applyBorder="1" applyAlignment="1">
      <alignment horizontal="center" vertical="center"/>
    </xf>
    <xf numFmtId="0" fontId="0" fillId="8" borderId="70" xfId="0" quotePrefix="1" applyFill="1" applyBorder="1" applyAlignment="1">
      <alignment horizontal="center" vertical="center"/>
    </xf>
    <xf numFmtId="0" fontId="0" fillId="20" borderId="70" xfId="0" quotePrefix="1" applyFill="1" applyBorder="1" applyAlignment="1">
      <alignment horizontal="center" vertical="center"/>
    </xf>
    <xf numFmtId="0" fontId="0" fillId="24" borderId="70" xfId="0" applyFill="1" applyBorder="1"/>
    <xf numFmtId="0" fontId="0" fillId="8" borderId="70" xfId="0" applyFill="1" applyBorder="1"/>
    <xf numFmtId="0" fontId="22" fillId="0" borderId="0" xfId="2" applyFont="1" applyAlignment="1" applyProtection="1"/>
    <xf numFmtId="0" fontId="23" fillId="0" borderId="0" xfId="0" applyFont="1"/>
    <xf numFmtId="0" fontId="0" fillId="4" borderId="11" xfId="0" applyFill="1" applyBorder="1"/>
    <xf numFmtId="0" fontId="0" fillId="4" borderId="11" xfId="0" applyFill="1" applyBorder="1" applyAlignment="1">
      <alignment horizontal="center"/>
    </xf>
    <xf numFmtId="0" fontId="0" fillId="4" borderId="11" xfId="0" applyFill="1" applyBorder="1" applyAlignment="1">
      <alignment horizontal="right"/>
    </xf>
    <xf numFmtId="0" fontId="17" fillId="7" borderId="0" xfId="0" applyNumberFormat="1" applyFont="1" applyFill="1" applyBorder="1" applyAlignment="1">
      <alignment horizontal="center"/>
    </xf>
    <xf numFmtId="0" fontId="0" fillId="7" borderId="0" xfId="0" applyFill="1" applyBorder="1" applyAlignment="1">
      <alignment horizontal="center" vertical="top" wrapText="1"/>
    </xf>
    <xf numFmtId="3" fontId="0" fillId="4" borderId="1" xfId="0" applyNumberFormat="1" applyFill="1" applyBorder="1" applyAlignment="1">
      <alignment horizontal="center"/>
    </xf>
    <xf numFmtId="0" fontId="0" fillId="7" borderId="11" xfId="0" applyFont="1" applyFill="1" applyBorder="1"/>
    <xf numFmtId="0" fontId="0" fillId="7" borderId="0" xfId="0" applyFont="1" applyFill="1" applyBorder="1" applyAlignment="1">
      <alignment horizontal="center"/>
    </xf>
    <xf numFmtId="14" fontId="0" fillId="7" borderId="11" xfId="0" applyNumberFormat="1" applyFont="1" applyFill="1" applyBorder="1"/>
    <xf numFmtId="0" fontId="0" fillId="7" borderId="11" xfId="0" applyFont="1" applyFill="1" applyBorder="1" applyAlignment="1">
      <alignment horizontal="right"/>
    </xf>
    <xf numFmtId="0" fontId="0" fillId="25" borderId="63" xfId="0" applyFill="1" applyBorder="1"/>
    <xf numFmtId="0" fontId="0" fillId="25" borderId="68" xfId="0" applyFill="1" applyBorder="1"/>
    <xf numFmtId="0" fontId="0" fillId="4" borderId="11" xfId="0" applyFont="1" applyFill="1" applyBorder="1" applyAlignment="1">
      <alignment horizontal="center" vertical="center" wrapText="1"/>
    </xf>
    <xf numFmtId="0" fontId="2" fillId="6" borderId="73" xfId="0" applyFont="1" applyFill="1" applyBorder="1" applyAlignment="1">
      <alignment horizontal="center"/>
    </xf>
    <xf numFmtId="0" fontId="2" fillId="6" borderId="74" xfId="0" applyFont="1" applyFill="1" applyBorder="1" applyAlignment="1">
      <alignment horizontal="center"/>
    </xf>
    <xf numFmtId="0" fontId="24" fillId="7" borderId="0" xfId="0" applyFont="1" applyFill="1" applyBorder="1"/>
    <xf numFmtId="0" fontId="0" fillId="27" borderId="71" xfId="0" quotePrefix="1" applyFill="1" applyBorder="1"/>
    <xf numFmtId="0" fontId="0" fillId="27" borderId="21" xfId="0" applyFill="1" applyBorder="1" applyAlignment="1">
      <alignment horizontal="center"/>
    </xf>
    <xf numFmtId="0" fontId="0" fillId="27" borderId="72" xfId="0" applyFill="1" applyBorder="1" applyAlignment="1">
      <alignment horizontal="center"/>
    </xf>
    <xf numFmtId="0" fontId="0" fillId="27" borderId="77" xfId="0" quotePrefix="1" applyFont="1" applyFill="1" applyBorder="1" applyAlignment="1">
      <alignment horizontal="center"/>
    </xf>
    <xf numFmtId="0" fontId="0" fillId="27" borderId="78" xfId="0" applyFont="1" applyFill="1" applyBorder="1"/>
    <xf numFmtId="0" fontId="0" fillId="27" borderId="72" xfId="0" applyFill="1" applyBorder="1"/>
    <xf numFmtId="0" fontId="0" fillId="27" borderId="71" xfId="0" quotePrefix="1" applyFont="1" applyFill="1" applyBorder="1" applyAlignment="1">
      <alignment horizontal="center"/>
    </xf>
    <xf numFmtId="0" fontId="0" fillId="27" borderId="72" xfId="0" applyFont="1" applyFill="1" applyBorder="1"/>
    <xf numFmtId="0" fontId="0" fillId="27" borderId="75" xfId="0" quotePrefix="1" applyFill="1" applyBorder="1"/>
    <xf numFmtId="0" fontId="0" fillId="27" borderId="76" xfId="0" applyFill="1" applyBorder="1"/>
    <xf numFmtId="0" fontId="0" fillId="27" borderId="76" xfId="0" applyFill="1" applyBorder="1" applyAlignment="1">
      <alignment horizontal="center"/>
    </xf>
    <xf numFmtId="0" fontId="0" fillId="27" borderId="75" xfId="0" quotePrefix="1" applyFont="1" applyFill="1" applyBorder="1" applyAlignment="1">
      <alignment horizontal="center"/>
    </xf>
    <xf numFmtId="0" fontId="0" fillId="27" borderId="76" xfId="0" applyFont="1" applyFill="1" applyBorder="1"/>
    <xf numFmtId="0" fontId="0" fillId="7" borderId="1" xfId="0" applyFill="1" applyBorder="1" applyAlignment="1">
      <alignment horizontal="center"/>
    </xf>
    <xf numFmtId="14" fontId="14" fillId="7" borderId="0" xfId="0" applyNumberFormat="1" applyFont="1" applyFill="1" applyBorder="1"/>
    <xf numFmtId="0" fontId="0" fillId="0" borderId="79" xfId="0" applyBorder="1" applyAlignment="1">
      <alignment horizontal="center"/>
    </xf>
    <xf numFmtId="0" fontId="20" fillId="0" borderId="80" xfId="0" applyFont="1" applyBorder="1" applyAlignment="1">
      <alignment horizontal="center" vertical="center"/>
    </xf>
    <xf numFmtId="0" fontId="0" fillId="0" borderId="81" xfId="0" applyBorder="1" applyAlignment="1">
      <alignment horizontal="center"/>
    </xf>
    <xf numFmtId="0" fontId="20" fillId="0" borderId="82" xfId="0" applyFont="1" applyBorder="1" applyAlignment="1">
      <alignment horizontal="center" vertical="center"/>
    </xf>
    <xf numFmtId="0" fontId="0" fillId="0" borderId="81" xfId="0" applyFill="1" applyBorder="1" applyAlignment="1">
      <alignment horizontal="center"/>
    </xf>
    <xf numFmtId="0" fontId="0" fillId="0" borderId="83" xfId="0" applyFill="1" applyBorder="1" applyAlignment="1">
      <alignment horizontal="center"/>
    </xf>
    <xf numFmtId="0" fontId="20" fillId="0" borderId="84" xfId="0" applyFont="1" applyBorder="1" applyAlignment="1">
      <alignment horizontal="center" vertical="center"/>
    </xf>
    <xf numFmtId="0" fontId="7" fillId="14" borderId="0" xfId="2" applyFill="1" applyAlignment="1" applyProtection="1"/>
    <xf numFmtId="3" fontId="0" fillId="4" borderId="34" xfId="0" applyNumberFormat="1" applyFill="1" applyBorder="1"/>
    <xf numFmtId="14" fontId="0" fillId="4" borderId="4" xfId="0" applyNumberFormat="1" applyFill="1" applyBorder="1"/>
    <xf numFmtId="0" fontId="0" fillId="3" borderId="25" xfId="0" quotePrefix="1" applyFill="1" applyBorder="1" applyAlignment="1">
      <alignment horizontal="center"/>
    </xf>
    <xf numFmtId="0" fontId="0" fillId="8" borderId="1" xfId="0" applyFill="1" applyBorder="1"/>
    <xf numFmtId="0" fontId="25" fillId="14" borderId="0" xfId="0" applyFont="1" applyFill="1"/>
    <xf numFmtId="0" fontId="0" fillId="8" borderId="1" xfId="0" applyFont="1" applyFill="1" applyBorder="1" applyAlignment="1">
      <alignment horizontal="center"/>
    </xf>
    <xf numFmtId="14" fontId="0" fillId="4" borderId="35" xfId="0" applyNumberFormat="1" applyFill="1" applyBorder="1"/>
    <xf numFmtId="14" fontId="0" fillId="4" borderId="38" xfId="0" applyNumberFormat="1" applyFill="1" applyBorder="1"/>
    <xf numFmtId="14" fontId="0" fillId="4" borderId="0" xfId="0" applyNumberFormat="1" applyFill="1" applyBorder="1"/>
    <xf numFmtId="14" fontId="0" fillId="25" borderId="38" xfId="0" applyNumberFormat="1" applyFill="1" applyBorder="1"/>
    <xf numFmtId="14" fontId="0" fillId="25" borderId="0" xfId="0" applyNumberFormat="1" applyFill="1" applyBorder="1"/>
    <xf numFmtId="14" fontId="0" fillId="4" borderId="86" xfId="0" applyNumberFormat="1" applyFill="1" applyBorder="1"/>
    <xf numFmtId="0" fontId="0" fillId="5" borderId="87" xfId="0" applyFill="1" applyBorder="1" applyAlignment="1">
      <alignment horizontal="center" vertical="center"/>
    </xf>
    <xf numFmtId="165" fontId="0" fillId="5" borderId="88" xfId="0" applyNumberFormat="1" applyFill="1" applyBorder="1" applyAlignment="1">
      <alignment horizontal="center" vertical="center"/>
    </xf>
    <xf numFmtId="0" fontId="0" fillId="5" borderId="3" xfId="0" applyFill="1" applyBorder="1" applyAlignment="1">
      <alignment horizontal="center" vertical="center"/>
    </xf>
    <xf numFmtId="14" fontId="0" fillId="4" borderId="2" xfId="0" quotePrefix="1" applyNumberFormat="1" applyFill="1" applyBorder="1"/>
    <xf numFmtId="1" fontId="0" fillId="4" borderId="3" xfId="0" quotePrefix="1" applyNumberFormat="1" applyFill="1" applyBorder="1"/>
    <xf numFmtId="14" fontId="0" fillId="22" borderId="49" xfId="0" applyNumberFormat="1" applyFont="1" applyFill="1" applyBorder="1"/>
    <xf numFmtId="14" fontId="0" fillId="0" borderId="49" xfId="0" applyNumberFormat="1" applyFont="1" applyBorder="1"/>
    <xf numFmtId="14" fontId="0" fillId="0" borderId="39" xfId="0" applyNumberFormat="1" applyFont="1" applyBorder="1"/>
    <xf numFmtId="0" fontId="0" fillId="4" borderId="90" xfId="0" applyFill="1" applyBorder="1"/>
    <xf numFmtId="0" fontId="26" fillId="28" borderId="91" xfId="3" applyBorder="1"/>
    <xf numFmtId="0" fontId="0" fillId="4" borderId="92" xfId="0" applyFill="1" applyBorder="1"/>
    <xf numFmtId="0" fontId="0" fillId="3" borderId="1" xfId="0" applyNumberFormat="1" applyFill="1" applyBorder="1" applyAlignment="1">
      <alignment horizontal="right"/>
    </xf>
    <xf numFmtId="0" fontId="13" fillId="0" borderId="0" xfId="0" applyFont="1"/>
    <xf numFmtId="14" fontId="27" fillId="0" borderId="0" xfId="0" applyNumberFormat="1" applyFont="1"/>
    <xf numFmtId="0" fontId="0" fillId="29" borderId="0" xfId="0" applyFill="1"/>
    <xf numFmtId="0" fontId="28" fillId="0" borderId="0" xfId="0" applyFont="1"/>
    <xf numFmtId="0" fontId="14" fillId="0" borderId="0" xfId="0" applyFont="1"/>
    <xf numFmtId="0" fontId="0" fillId="4" borderId="0" xfId="0" quotePrefix="1" applyFill="1"/>
    <xf numFmtId="0" fontId="30" fillId="4" borderId="0" xfId="0" quotePrefix="1" applyFont="1" applyFill="1"/>
    <xf numFmtId="0" fontId="0" fillId="4" borderId="0" xfId="0" applyFill="1" applyAlignment="1"/>
    <xf numFmtId="0" fontId="26" fillId="28" borderId="89" xfId="3"/>
    <xf numFmtId="0" fontId="30" fillId="4" borderId="0" xfId="0" applyFont="1" applyFill="1"/>
    <xf numFmtId="0" fontId="0" fillId="4" borderId="93" xfId="0" applyFill="1" applyBorder="1"/>
    <xf numFmtId="0" fontId="0" fillId="4" borderId="94" xfId="0" quotePrefix="1" applyFill="1" applyBorder="1"/>
    <xf numFmtId="0" fontId="0" fillId="4" borderId="95" xfId="0" applyFill="1" applyBorder="1"/>
    <xf numFmtId="0" fontId="0" fillId="4" borderId="96" xfId="0" applyFill="1" applyBorder="1"/>
    <xf numFmtId="0" fontId="0" fillId="4" borderId="94" xfId="0" applyFill="1" applyBorder="1"/>
    <xf numFmtId="0" fontId="0" fillId="4" borderId="95" xfId="0" quotePrefix="1" applyFill="1" applyBorder="1"/>
    <xf numFmtId="0" fontId="0" fillId="4" borderId="96" xfId="0" quotePrefix="1" applyFill="1" applyBorder="1"/>
    <xf numFmtId="0" fontId="31" fillId="0" borderId="0" xfId="0" applyFont="1" applyAlignment="1">
      <alignment horizontal="center"/>
    </xf>
    <xf numFmtId="1" fontId="0" fillId="4" borderId="85" xfId="0" quotePrefix="1" applyNumberFormat="1" applyFill="1" applyBorder="1"/>
    <xf numFmtId="0" fontId="0" fillId="0" borderId="0" xfId="0" quotePrefix="1" applyAlignment="1">
      <alignment horizontal="left"/>
    </xf>
    <xf numFmtId="0" fontId="1" fillId="0" borderId="0" xfId="0" applyFont="1" applyAlignment="1">
      <alignment horizontal="left"/>
    </xf>
    <xf numFmtId="0" fontId="3" fillId="0" borderId="0" xfId="0" applyFont="1" applyAlignment="1">
      <alignment horizontal="center"/>
    </xf>
    <xf numFmtId="0" fontId="0" fillId="14" borderId="25" xfId="0" applyFill="1" applyBorder="1" applyAlignment="1">
      <alignment horizontal="center"/>
    </xf>
    <xf numFmtId="0" fontId="0" fillId="4" borderId="6" xfId="0" quotePrefix="1" applyFill="1" applyBorder="1" applyAlignment="1">
      <alignment horizontal="center"/>
    </xf>
    <xf numFmtId="0" fontId="0" fillId="4" borderId="16" xfId="0" quotePrefix="1" applyFill="1" applyBorder="1" applyAlignment="1">
      <alignment horizontal="center"/>
    </xf>
    <xf numFmtId="0" fontId="0" fillId="4" borderId="17" xfId="0" quotePrefix="1" applyFill="1" applyBorder="1" applyAlignment="1">
      <alignment horizontal="center"/>
    </xf>
    <xf numFmtId="0" fontId="8" fillId="3" borderId="6" xfId="0" applyFont="1" applyFill="1" applyBorder="1" applyAlignment="1">
      <alignment horizontal="center"/>
    </xf>
    <xf numFmtId="0" fontId="8" fillId="3" borderId="16" xfId="0" applyFont="1" applyFill="1" applyBorder="1" applyAlignment="1">
      <alignment horizontal="center"/>
    </xf>
    <xf numFmtId="0" fontId="8" fillId="3" borderId="17" xfId="0" applyFont="1" applyFill="1" applyBorder="1" applyAlignment="1">
      <alignment horizontal="center"/>
    </xf>
    <xf numFmtId="0" fontId="0" fillId="3" borderId="6" xfId="0" quotePrefix="1" applyFill="1" applyBorder="1" applyAlignment="1">
      <alignment horizontal="center"/>
    </xf>
    <xf numFmtId="0" fontId="0" fillId="3" borderId="16" xfId="0" quotePrefix="1" applyFill="1" applyBorder="1" applyAlignment="1">
      <alignment horizontal="center"/>
    </xf>
    <xf numFmtId="0" fontId="0" fillId="3" borderId="17" xfId="0" quotePrefix="1" applyFill="1" applyBorder="1" applyAlignment="1">
      <alignment horizontal="center"/>
    </xf>
    <xf numFmtId="0" fontId="0" fillId="3" borderId="26" xfId="0" quotePrefix="1" applyFill="1" applyBorder="1" applyAlignment="1">
      <alignment horizontal="center"/>
    </xf>
    <xf numFmtId="0" fontId="0" fillId="3" borderId="25" xfId="0" quotePrefix="1" applyFill="1" applyBorder="1" applyAlignment="1">
      <alignment horizontal="center"/>
    </xf>
    <xf numFmtId="0" fontId="0" fillId="3" borderId="7" xfId="0" quotePrefix="1" applyFill="1" applyBorder="1" applyAlignment="1">
      <alignment horizontal="center"/>
    </xf>
    <xf numFmtId="0" fontId="0" fillId="7" borderId="2" xfId="0" applyFill="1" applyBorder="1" applyAlignment="1">
      <alignment horizontal="left" wrapText="1"/>
    </xf>
    <xf numFmtId="0" fontId="0" fillId="7" borderId="3" xfId="0" applyFill="1" applyBorder="1" applyAlignment="1">
      <alignment horizontal="left" wrapText="1"/>
    </xf>
    <xf numFmtId="0" fontId="0" fillId="4" borderId="16" xfId="0" applyFont="1" applyFill="1" applyBorder="1" applyAlignment="1">
      <alignment vertical="center" wrapText="1"/>
    </xf>
    <xf numFmtId="0" fontId="0" fillId="4" borderId="0" xfId="0" applyFont="1" applyFill="1" applyBorder="1" applyAlignment="1">
      <alignment vertical="center" wrapText="1"/>
    </xf>
    <xf numFmtId="0" fontId="0" fillId="4" borderId="16"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29" fillId="0" borderId="0" xfId="0" applyFont="1" applyAlignment="1">
      <alignment horizontal="center"/>
    </xf>
  </cellXfs>
  <cellStyles count="4">
    <cellStyle name="Currency" xfId="1" builtinId="4"/>
    <cellStyle name="Hyperlink" xfId="2" builtinId="8"/>
    <cellStyle name="Input" xfId="3" builtinId="20"/>
    <cellStyle name="Normal" xfId="0" builtinId="0"/>
  </cellStyles>
  <dxfs count="54">
    <dxf>
      <font>
        <color rgb="FF006100"/>
      </font>
      <fill>
        <patternFill>
          <bgColor rgb="FFC6EFCE"/>
        </patternFill>
      </fill>
    </dxf>
    <dxf>
      <fill>
        <patternFill>
          <bgColor theme="7" tint="0.39994506668294322"/>
        </patternFill>
      </fill>
    </dxf>
    <dxf>
      <font>
        <color theme="7" tint="0.79998168889431442"/>
      </font>
    </dxf>
    <dxf>
      <font>
        <color rgb="FF9C6500"/>
      </font>
      <fill>
        <patternFill>
          <bgColor rgb="FFFFEB9C"/>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tint="-0.24994659260841701"/>
        </patternFill>
      </fill>
    </dxf>
    <dxf>
      <fill>
        <patternFill>
          <bgColor theme="6" tint="0.79998168889431442"/>
        </patternFill>
      </fill>
    </dxf>
    <dxf>
      <fill>
        <patternFill>
          <bgColor theme="0"/>
        </patternFill>
      </fill>
    </dxf>
    <dxf>
      <font>
        <color rgb="FF006100"/>
      </font>
      <fill>
        <patternFill>
          <bgColor rgb="FFC6EFCE"/>
        </patternFill>
      </fill>
    </dxf>
    <dxf>
      <fill>
        <patternFill>
          <bgColor theme="7" tint="0.39994506668294322"/>
        </patternFill>
      </fill>
    </dxf>
    <dxf>
      <font>
        <color theme="7" tint="0.79998168889431442"/>
      </font>
    </dxf>
    <dxf>
      <font>
        <color rgb="FF9C6500"/>
      </font>
      <fill>
        <patternFill>
          <bgColor rgb="FFFFEB9C"/>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tint="-0.24994659260841701"/>
        </patternFill>
      </fill>
    </dxf>
    <dxf>
      <fill>
        <patternFill>
          <bgColor theme="6" tint="0.79998168889431442"/>
        </patternFill>
      </fill>
    </dxf>
    <dxf>
      <fill>
        <patternFill>
          <bgColor theme="0"/>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ont>
        <color theme="7" tint="0.79998168889431442"/>
      </font>
    </dxf>
    <dxf>
      <fill>
        <patternFill>
          <bgColor theme="6" tint="0.79998168889431442"/>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patternFill>
      </fill>
      <border>
        <left style="thin">
          <color rgb="FFC00000"/>
        </left>
        <right style="thin">
          <color rgb="FFC00000"/>
        </right>
        <top style="thin">
          <color rgb="FFC00000"/>
        </top>
        <bottom style="thin">
          <color rgb="FFC00000"/>
        </bottom>
        <vertical/>
        <horizontal/>
      </border>
    </dxf>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patternFill>
      </fill>
      <border>
        <left style="thin">
          <color rgb="FFC00000"/>
        </left>
        <right style="thin">
          <color rgb="FFC00000"/>
        </right>
        <top style="thin">
          <color rgb="FFC00000"/>
        </top>
        <bottom style="thin">
          <color rgb="FFC00000"/>
        </bottom>
        <vertical/>
        <horizontal/>
      </border>
    </dxf>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ont>
        <color theme="7" tint="0.79998168889431442"/>
      </font>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6" tint="0.79998168889431442"/>
        </patternFill>
      </fill>
    </dxf>
    <dxf>
      <fill>
        <patternFill>
          <bgColor theme="0" tint="-4.9989318521683403E-2"/>
        </patternFill>
      </fill>
      <border>
        <left style="thin">
          <color theme="2" tint="-0.24994659260841701"/>
        </left>
        <right style="thin">
          <color theme="2" tint="-0.24994659260841701"/>
        </right>
        <top style="thin">
          <color theme="2" tint="-0.24994659260841701"/>
        </top>
        <bottom style="thin">
          <color theme="2" tint="-0.2499465926084170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theme="2" tint="-0.24994659260841701"/>
        </left>
        <right style="thin">
          <color theme="2" tint="-0.24994659260841701"/>
        </right>
        <top style="thin">
          <color theme="2" tint="-0.24994659260841701"/>
        </top>
        <bottom style="thin">
          <color theme="2" tint="-0.24994659260841701"/>
        </bottom>
        <vertical/>
        <horizontal/>
      </border>
    </dxf>
    <dxf>
      <fill>
        <patternFill>
          <bgColor theme="0" tint="-4.9989318521683403E-2"/>
        </patternFill>
      </fill>
      <border>
        <left style="thin">
          <color theme="2" tint="-0.24994659260841701"/>
        </left>
        <right style="thin">
          <color theme="2" tint="-0.24994659260841701"/>
        </right>
        <top style="thin">
          <color theme="2" tint="-0.24994659260841701"/>
        </top>
        <bottom style="thin">
          <color theme="2" tint="-0.24994659260841701"/>
        </bottom>
        <vertical/>
        <horizontal/>
      </border>
    </dxf>
    <dxf>
      <fill>
        <patternFill>
          <bgColor theme="0" tint="-4.9989318521683403E-2"/>
        </patternFill>
      </fill>
      <border>
        <left style="thin">
          <color theme="2" tint="-0.24994659260841701"/>
        </left>
        <right style="thin">
          <color theme="2" tint="-0.24994659260841701"/>
        </right>
        <top style="thin">
          <color theme="2" tint="-0.24994659260841701"/>
        </top>
        <bottom style="thin">
          <color theme="2" tint="-0.24994659260841701"/>
        </bottom>
        <vertical/>
        <horizontal/>
      </border>
    </dxf>
    <dxf>
      <fill>
        <patternFill>
          <bgColor theme="0" tint="-4.9989318521683403E-2"/>
        </patternFill>
      </fill>
      <border>
        <left style="thin">
          <color theme="2" tint="-0.24994659260841701"/>
        </left>
        <right style="thin">
          <color theme="2" tint="-0.24994659260841701"/>
        </right>
        <top style="thin">
          <color theme="2" tint="-0.24994659260841701"/>
        </top>
        <bottom style="thin">
          <color theme="2" tint="-0.2499465926084170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theme="6" tint="0.79998168889431442"/>
        </patternFill>
      </fill>
      <border>
        <left style="thin">
          <color auto="1"/>
        </left>
        <right style="thin">
          <color auto="1"/>
        </right>
        <top style="thin">
          <color auto="1"/>
        </top>
        <bottom style="thin">
          <color auto="1"/>
        </bottom>
      </border>
    </dxf>
    <dxf>
      <fill>
        <patternFill>
          <bgColor rgb="FFB2F8C3"/>
        </patternFill>
      </fill>
      <border>
        <left style="thin">
          <color theme="4" tint="-0.24994659260841701"/>
        </left>
        <right style="thin">
          <color theme="4" tint="-0.24994659260841701"/>
        </right>
        <top style="thin">
          <color theme="4" tint="-0.24994659260841701"/>
        </top>
        <bottom style="thin">
          <color theme="4" tint="-0.24994659260841701"/>
        </bottom>
      </border>
    </dxf>
    <dxf>
      <font>
        <color rgb="FFC00000"/>
      </font>
      <fill>
        <patternFill>
          <bgColor rgb="FFD9F3E5"/>
        </patternFill>
      </fill>
    </dxf>
  </dxfs>
  <tableStyles count="0" defaultTableStyle="TableStyleMedium2" defaultPivotStyle="PivotStyleLight16"/>
  <colors>
    <mruColors>
      <color rgb="FFFF5050"/>
      <color rgb="FFFFFF99"/>
      <color rgb="FFF8696B"/>
      <color rgb="FFFCC4C5"/>
      <color rgb="FFE7EDFF"/>
      <color rgb="FFFFFFFF"/>
      <color rgb="FF5A8AC6"/>
      <color rgb="FFE6FEF6"/>
      <color rgb="FFD6686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2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standard"/>
        <c:varyColors val="0"/>
        <c:ser>
          <c:idx val="0"/>
          <c:order val="0"/>
          <c:tx>
            <c:strRef>
              <c:f>[1]Charts!$C$35</c:f>
              <c:strCache>
                <c:ptCount val="1"/>
                <c:pt idx="0">
                  <c:v>A</c:v>
                </c:pt>
              </c:strCache>
            </c:strRef>
          </c:tx>
          <c:invertIfNegative val="0"/>
          <c:cat>
            <c:strRef>
              <c:f>[1]Charts!$B$36:$B$41</c:f>
              <c:strCache>
                <c:ptCount val="6"/>
                <c:pt idx="0">
                  <c:v>Italy</c:v>
                </c:pt>
                <c:pt idx="1">
                  <c:v>Brazil</c:v>
                </c:pt>
                <c:pt idx="2">
                  <c:v>France</c:v>
                </c:pt>
                <c:pt idx="3">
                  <c:v>Germany</c:v>
                </c:pt>
                <c:pt idx="4">
                  <c:v>Israel</c:v>
                </c:pt>
                <c:pt idx="5">
                  <c:v>Japan</c:v>
                </c:pt>
              </c:strCache>
            </c:strRef>
          </c:cat>
          <c:val>
            <c:numRef>
              <c:f>[1]Charts!$C$36:$C$41</c:f>
              <c:numCache>
                <c:formatCode>General</c:formatCode>
                <c:ptCount val="6"/>
                <c:pt idx="0">
                  <c:v>1</c:v>
                </c:pt>
                <c:pt idx="1">
                  <c:v>7</c:v>
                </c:pt>
                <c:pt idx="2">
                  <c:v>64</c:v>
                </c:pt>
                <c:pt idx="3">
                  <c:v>100</c:v>
                </c:pt>
                <c:pt idx="4">
                  <c:v>20</c:v>
                </c:pt>
                <c:pt idx="5">
                  <c:v>7</c:v>
                </c:pt>
              </c:numCache>
            </c:numRef>
          </c:val>
          <c:extLst>
            <c:ext xmlns:c16="http://schemas.microsoft.com/office/drawing/2014/chart" uri="{C3380CC4-5D6E-409C-BE32-E72D297353CC}">
              <c16:uniqueId val="{00000000-979D-4909-98D0-A2683BCCF5C1}"/>
            </c:ext>
          </c:extLst>
        </c:ser>
        <c:ser>
          <c:idx val="1"/>
          <c:order val="1"/>
          <c:tx>
            <c:strRef>
              <c:f>[1]Charts!$D$35</c:f>
              <c:strCache>
                <c:ptCount val="1"/>
                <c:pt idx="0">
                  <c:v>B</c:v>
                </c:pt>
              </c:strCache>
            </c:strRef>
          </c:tx>
          <c:invertIfNegative val="0"/>
          <c:cat>
            <c:strRef>
              <c:f>[1]Charts!$B$36:$B$41</c:f>
              <c:strCache>
                <c:ptCount val="6"/>
                <c:pt idx="0">
                  <c:v>Italy</c:v>
                </c:pt>
                <c:pt idx="1">
                  <c:v>Brazil</c:v>
                </c:pt>
                <c:pt idx="2">
                  <c:v>France</c:v>
                </c:pt>
                <c:pt idx="3">
                  <c:v>Germany</c:v>
                </c:pt>
                <c:pt idx="4">
                  <c:v>Israel</c:v>
                </c:pt>
                <c:pt idx="5">
                  <c:v>Japan</c:v>
                </c:pt>
              </c:strCache>
            </c:strRef>
          </c:cat>
          <c:val>
            <c:numRef>
              <c:f>[1]Charts!$D$36:$D$41</c:f>
              <c:numCache>
                <c:formatCode>General</c:formatCode>
                <c:ptCount val="6"/>
                <c:pt idx="0">
                  <c:v>5</c:v>
                </c:pt>
                <c:pt idx="1">
                  <c:v>6</c:v>
                </c:pt>
                <c:pt idx="2">
                  <c:v>33</c:v>
                </c:pt>
                <c:pt idx="3">
                  <c:v>122</c:v>
                </c:pt>
                <c:pt idx="4">
                  <c:v>22</c:v>
                </c:pt>
                <c:pt idx="5">
                  <c:v>8</c:v>
                </c:pt>
              </c:numCache>
            </c:numRef>
          </c:val>
          <c:extLst>
            <c:ext xmlns:c16="http://schemas.microsoft.com/office/drawing/2014/chart" uri="{C3380CC4-5D6E-409C-BE32-E72D297353CC}">
              <c16:uniqueId val="{00000001-979D-4909-98D0-A2683BCCF5C1}"/>
            </c:ext>
          </c:extLst>
        </c:ser>
        <c:ser>
          <c:idx val="2"/>
          <c:order val="2"/>
          <c:tx>
            <c:strRef>
              <c:f>[1]Charts!$E$35</c:f>
              <c:strCache>
                <c:ptCount val="1"/>
                <c:pt idx="0">
                  <c:v>C</c:v>
                </c:pt>
              </c:strCache>
            </c:strRef>
          </c:tx>
          <c:invertIfNegative val="0"/>
          <c:cat>
            <c:strRef>
              <c:f>[1]Charts!$B$36:$B$41</c:f>
              <c:strCache>
                <c:ptCount val="6"/>
                <c:pt idx="0">
                  <c:v>Italy</c:v>
                </c:pt>
                <c:pt idx="1">
                  <c:v>Brazil</c:v>
                </c:pt>
                <c:pt idx="2">
                  <c:v>France</c:v>
                </c:pt>
                <c:pt idx="3">
                  <c:v>Germany</c:v>
                </c:pt>
                <c:pt idx="4">
                  <c:v>Israel</c:v>
                </c:pt>
                <c:pt idx="5">
                  <c:v>Japan</c:v>
                </c:pt>
              </c:strCache>
            </c:strRef>
          </c:cat>
          <c:val>
            <c:numRef>
              <c:f>[1]Charts!$E$36:$E$41</c:f>
              <c:numCache>
                <c:formatCode>General</c:formatCode>
                <c:ptCount val="6"/>
                <c:pt idx="0">
                  <c:v>4</c:v>
                </c:pt>
                <c:pt idx="1">
                  <c:v>44</c:v>
                </c:pt>
                <c:pt idx="2">
                  <c:v>55</c:v>
                </c:pt>
                <c:pt idx="3">
                  <c:v>55</c:v>
                </c:pt>
                <c:pt idx="4">
                  <c:v>55</c:v>
                </c:pt>
                <c:pt idx="5">
                  <c:v>1</c:v>
                </c:pt>
              </c:numCache>
            </c:numRef>
          </c:val>
          <c:extLst>
            <c:ext xmlns:c16="http://schemas.microsoft.com/office/drawing/2014/chart" uri="{C3380CC4-5D6E-409C-BE32-E72D297353CC}">
              <c16:uniqueId val="{00000002-979D-4909-98D0-A2683BCCF5C1}"/>
            </c:ext>
          </c:extLst>
        </c:ser>
        <c:ser>
          <c:idx val="3"/>
          <c:order val="3"/>
          <c:tx>
            <c:strRef>
              <c:f>[1]Charts!$F$35</c:f>
              <c:strCache>
                <c:ptCount val="1"/>
                <c:pt idx="0">
                  <c:v>D</c:v>
                </c:pt>
              </c:strCache>
            </c:strRef>
          </c:tx>
          <c:invertIfNegative val="0"/>
          <c:cat>
            <c:strRef>
              <c:f>[1]Charts!$B$36:$B$41</c:f>
              <c:strCache>
                <c:ptCount val="6"/>
                <c:pt idx="0">
                  <c:v>Italy</c:v>
                </c:pt>
                <c:pt idx="1">
                  <c:v>Brazil</c:v>
                </c:pt>
                <c:pt idx="2">
                  <c:v>France</c:v>
                </c:pt>
                <c:pt idx="3">
                  <c:v>Germany</c:v>
                </c:pt>
                <c:pt idx="4">
                  <c:v>Israel</c:v>
                </c:pt>
                <c:pt idx="5">
                  <c:v>Japan</c:v>
                </c:pt>
              </c:strCache>
            </c:strRef>
          </c:cat>
          <c:val>
            <c:numRef>
              <c:f>[1]Charts!$F$36:$F$41</c:f>
              <c:numCache>
                <c:formatCode>General</c:formatCode>
                <c:ptCount val="6"/>
                <c:pt idx="0">
                  <c:v>6</c:v>
                </c:pt>
                <c:pt idx="1">
                  <c:v>8</c:v>
                </c:pt>
                <c:pt idx="2">
                  <c:v>4</c:v>
                </c:pt>
                <c:pt idx="3">
                  <c:v>44</c:v>
                </c:pt>
                <c:pt idx="4">
                  <c:v>45</c:v>
                </c:pt>
                <c:pt idx="5">
                  <c:v>5</c:v>
                </c:pt>
              </c:numCache>
            </c:numRef>
          </c:val>
          <c:extLst>
            <c:ext xmlns:c16="http://schemas.microsoft.com/office/drawing/2014/chart" uri="{C3380CC4-5D6E-409C-BE32-E72D297353CC}">
              <c16:uniqueId val="{00000003-979D-4909-98D0-A2683BCCF5C1}"/>
            </c:ext>
          </c:extLst>
        </c:ser>
        <c:ser>
          <c:idx val="4"/>
          <c:order val="4"/>
          <c:tx>
            <c:strRef>
              <c:f>[1]Charts!$G$35</c:f>
              <c:strCache>
                <c:ptCount val="1"/>
                <c:pt idx="0">
                  <c:v>E</c:v>
                </c:pt>
              </c:strCache>
            </c:strRef>
          </c:tx>
          <c:invertIfNegative val="0"/>
          <c:cat>
            <c:strRef>
              <c:f>[1]Charts!$B$36:$B$41</c:f>
              <c:strCache>
                <c:ptCount val="6"/>
                <c:pt idx="0">
                  <c:v>Italy</c:v>
                </c:pt>
                <c:pt idx="1">
                  <c:v>Brazil</c:v>
                </c:pt>
                <c:pt idx="2">
                  <c:v>France</c:v>
                </c:pt>
                <c:pt idx="3">
                  <c:v>Germany</c:v>
                </c:pt>
                <c:pt idx="4">
                  <c:v>Israel</c:v>
                </c:pt>
                <c:pt idx="5">
                  <c:v>Japan</c:v>
                </c:pt>
              </c:strCache>
            </c:strRef>
          </c:cat>
          <c:val>
            <c:numRef>
              <c:f>[1]Charts!$G$36:$G$41</c:f>
              <c:numCache>
                <c:formatCode>General</c:formatCode>
                <c:ptCount val="6"/>
                <c:pt idx="0">
                  <c:v>13</c:v>
                </c:pt>
                <c:pt idx="1">
                  <c:v>9</c:v>
                </c:pt>
                <c:pt idx="2">
                  <c:v>400</c:v>
                </c:pt>
                <c:pt idx="3">
                  <c:v>200</c:v>
                </c:pt>
                <c:pt idx="4">
                  <c:v>44</c:v>
                </c:pt>
                <c:pt idx="5">
                  <c:v>6</c:v>
                </c:pt>
              </c:numCache>
            </c:numRef>
          </c:val>
          <c:extLst>
            <c:ext xmlns:c16="http://schemas.microsoft.com/office/drawing/2014/chart" uri="{C3380CC4-5D6E-409C-BE32-E72D297353CC}">
              <c16:uniqueId val="{00000004-979D-4909-98D0-A2683BCCF5C1}"/>
            </c:ext>
          </c:extLst>
        </c:ser>
        <c:dLbls>
          <c:showLegendKey val="0"/>
          <c:showVal val="0"/>
          <c:showCatName val="0"/>
          <c:showSerName val="0"/>
          <c:showPercent val="0"/>
          <c:showBubbleSize val="0"/>
        </c:dLbls>
        <c:gapWidth val="150"/>
        <c:shape val="box"/>
        <c:axId val="158737920"/>
        <c:axId val="158739456"/>
        <c:axId val="114086784"/>
      </c:bar3DChart>
      <c:catAx>
        <c:axId val="158737920"/>
        <c:scaling>
          <c:orientation val="minMax"/>
        </c:scaling>
        <c:delete val="0"/>
        <c:axPos val="b"/>
        <c:numFmt formatCode="General" sourceLinked="0"/>
        <c:majorTickMark val="out"/>
        <c:minorTickMark val="none"/>
        <c:tickLblPos val="nextTo"/>
        <c:crossAx val="158739456"/>
        <c:crosses val="autoZero"/>
        <c:auto val="1"/>
        <c:lblAlgn val="ctr"/>
        <c:lblOffset val="100"/>
        <c:noMultiLvlLbl val="0"/>
      </c:catAx>
      <c:valAx>
        <c:axId val="158739456"/>
        <c:scaling>
          <c:orientation val="minMax"/>
        </c:scaling>
        <c:delete val="0"/>
        <c:axPos val="l"/>
        <c:majorGridlines/>
        <c:numFmt formatCode="General" sourceLinked="1"/>
        <c:majorTickMark val="out"/>
        <c:minorTickMark val="none"/>
        <c:tickLblPos val="nextTo"/>
        <c:crossAx val="158737920"/>
        <c:crosses val="autoZero"/>
        <c:crossBetween val="between"/>
      </c:valAx>
      <c:serAx>
        <c:axId val="114086784"/>
        <c:scaling>
          <c:orientation val="minMax"/>
        </c:scaling>
        <c:delete val="0"/>
        <c:axPos val="b"/>
        <c:majorTickMark val="out"/>
        <c:minorTickMark val="none"/>
        <c:tickLblPos val="nextTo"/>
        <c:crossAx val="158739456"/>
        <c:crosses val="autoZero"/>
      </c:ser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58005249343829E-2"/>
          <c:y val="4.214129483814523E-2"/>
          <c:w val="0.71420026479592358"/>
          <c:h val="0.8326195683872849"/>
        </c:manualLayout>
      </c:layout>
      <c:lineChart>
        <c:grouping val="stacked"/>
        <c:varyColors val="0"/>
        <c:ser>
          <c:idx val="0"/>
          <c:order val="0"/>
          <c:marker>
            <c:symbol val="none"/>
          </c:marker>
          <c:val>
            <c:numRef>
              <c:f>[3]Charts!$B$85:$F$85</c:f>
              <c:numCache>
                <c:formatCode>General</c:formatCode>
                <c:ptCount val="5"/>
                <c:pt idx="0">
                  <c:v>1</c:v>
                </c:pt>
                <c:pt idx="1">
                  <c:v>5</c:v>
                </c:pt>
                <c:pt idx="2">
                  <c:v>4</c:v>
                </c:pt>
                <c:pt idx="3">
                  <c:v>6</c:v>
                </c:pt>
                <c:pt idx="4">
                  <c:v>13</c:v>
                </c:pt>
              </c:numCache>
            </c:numRef>
          </c:val>
          <c:smooth val="0"/>
          <c:extLst>
            <c:ext xmlns:c16="http://schemas.microsoft.com/office/drawing/2014/chart" uri="{C3380CC4-5D6E-409C-BE32-E72D297353CC}">
              <c16:uniqueId val="{00000000-CC86-43D8-892D-372C8DF6D668}"/>
            </c:ext>
          </c:extLst>
        </c:ser>
        <c:ser>
          <c:idx val="1"/>
          <c:order val="1"/>
          <c:marker>
            <c:symbol val="none"/>
          </c:marker>
          <c:val>
            <c:numRef>
              <c:f>[3]Charts!$B$86:$F$86</c:f>
              <c:numCache>
                <c:formatCode>General</c:formatCode>
                <c:ptCount val="5"/>
                <c:pt idx="0">
                  <c:v>1</c:v>
                </c:pt>
                <c:pt idx="1">
                  <c:v>5</c:v>
                </c:pt>
                <c:pt idx="2">
                  <c:v>4</c:v>
                </c:pt>
                <c:pt idx="3">
                  <c:v>8</c:v>
                </c:pt>
                <c:pt idx="4">
                  <c:v>13</c:v>
                </c:pt>
              </c:numCache>
            </c:numRef>
          </c:val>
          <c:smooth val="0"/>
          <c:extLst>
            <c:ext xmlns:c16="http://schemas.microsoft.com/office/drawing/2014/chart" uri="{C3380CC4-5D6E-409C-BE32-E72D297353CC}">
              <c16:uniqueId val="{00000001-CC86-43D8-892D-372C8DF6D668}"/>
            </c:ext>
          </c:extLst>
        </c:ser>
        <c:dLbls>
          <c:showLegendKey val="0"/>
          <c:showVal val="0"/>
          <c:showCatName val="0"/>
          <c:showSerName val="0"/>
          <c:showPercent val="0"/>
          <c:showBubbleSize val="0"/>
        </c:dLbls>
        <c:smooth val="0"/>
        <c:axId val="114576384"/>
        <c:axId val="114590464"/>
      </c:lineChart>
      <c:catAx>
        <c:axId val="114576384"/>
        <c:scaling>
          <c:orientation val="minMax"/>
        </c:scaling>
        <c:delete val="0"/>
        <c:axPos val="b"/>
        <c:majorTickMark val="out"/>
        <c:minorTickMark val="none"/>
        <c:tickLblPos val="nextTo"/>
        <c:crossAx val="114590464"/>
        <c:crosses val="autoZero"/>
        <c:auto val="1"/>
        <c:lblAlgn val="ctr"/>
        <c:lblOffset val="100"/>
        <c:noMultiLvlLbl val="0"/>
      </c:catAx>
      <c:valAx>
        <c:axId val="114590464"/>
        <c:scaling>
          <c:orientation val="minMax"/>
        </c:scaling>
        <c:delete val="0"/>
        <c:axPos val="l"/>
        <c:majorGridlines/>
        <c:numFmt formatCode="General" sourceLinked="1"/>
        <c:majorTickMark val="out"/>
        <c:minorTickMark val="none"/>
        <c:tickLblPos val="nextTo"/>
        <c:crossAx val="114576384"/>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bar3DChart>
        <c:barDir val="col"/>
        <c:grouping val="standard"/>
        <c:varyColors val="0"/>
        <c:ser>
          <c:idx val="0"/>
          <c:order val="0"/>
          <c:tx>
            <c:strRef>
              <c:f>Charts!$B$91</c:f>
              <c:strCache>
                <c:ptCount val="1"/>
                <c:pt idx="0">
                  <c:v>Italy</c:v>
                </c:pt>
              </c:strCache>
            </c:strRef>
          </c:tx>
          <c:invertIfNegative val="0"/>
          <c:cat>
            <c:strRef>
              <c:f>Charts!$C$90:$G$90</c:f>
              <c:strCache>
                <c:ptCount val="5"/>
                <c:pt idx="0">
                  <c:v>A</c:v>
                </c:pt>
                <c:pt idx="1">
                  <c:v>B</c:v>
                </c:pt>
                <c:pt idx="2">
                  <c:v>C</c:v>
                </c:pt>
                <c:pt idx="3">
                  <c:v>D</c:v>
                </c:pt>
                <c:pt idx="4">
                  <c:v>E</c:v>
                </c:pt>
              </c:strCache>
            </c:strRef>
          </c:cat>
          <c:val>
            <c:numRef>
              <c:f>Charts!$C$91:$G$91</c:f>
              <c:numCache>
                <c:formatCode>0</c:formatCode>
                <c:ptCount val="5"/>
                <c:pt idx="0">
                  <c:v>1</c:v>
                </c:pt>
                <c:pt idx="1">
                  <c:v>5</c:v>
                </c:pt>
                <c:pt idx="2">
                  <c:v>4</c:v>
                </c:pt>
                <c:pt idx="3">
                  <c:v>6</c:v>
                </c:pt>
                <c:pt idx="4">
                  <c:v>13</c:v>
                </c:pt>
              </c:numCache>
            </c:numRef>
          </c:val>
          <c:extLst>
            <c:ext xmlns:c16="http://schemas.microsoft.com/office/drawing/2014/chart" uri="{C3380CC4-5D6E-409C-BE32-E72D297353CC}">
              <c16:uniqueId val="{00000000-A9C2-427E-B5EF-884714D5F9F7}"/>
            </c:ext>
          </c:extLst>
        </c:ser>
        <c:ser>
          <c:idx val="1"/>
          <c:order val="1"/>
          <c:tx>
            <c:strRef>
              <c:f>Charts!$B$92</c:f>
              <c:strCache>
                <c:ptCount val="1"/>
                <c:pt idx="0">
                  <c:v>Brazil</c:v>
                </c:pt>
              </c:strCache>
            </c:strRef>
          </c:tx>
          <c:invertIfNegative val="0"/>
          <c:cat>
            <c:strRef>
              <c:f>Charts!$C$90:$G$90</c:f>
              <c:strCache>
                <c:ptCount val="5"/>
                <c:pt idx="0">
                  <c:v>A</c:v>
                </c:pt>
                <c:pt idx="1">
                  <c:v>B</c:v>
                </c:pt>
                <c:pt idx="2">
                  <c:v>C</c:v>
                </c:pt>
                <c:pt idx="3">
                  <c:v>D</c:v>
                </c:pt>
                <c:pt idx="4">
                  <c:v>E</c:v>
                </c:pt>
              </c:strCache>
            </c:strRef>
          </c:cat>
          <c:val>
            <c:numRef>
              <c:f>Charts!$C$92:$G$92</c:f>
              <c:numCache>
                <c:formatCode>0</c:formatCode>
                <c:ptCount val="5"/>
                <c:pt idx="0">
                  <c:v>7</c:v>
                </c:pt>
                <c:pt idx="1">
                  <c:v>6</c:v>
                </c:pt>
                <c:pt idx="2">
                  <c:v>44</c:v>
                </c:pt>
                <c:pt idx="3">
                  <c:v>8</c:v>
                </c:pt>
                <c:pt idx="4">
                  <c:v>9</c:v>
                </c:pt>
              </c:numCache>
            </c:numRef>
          </c:val>
          <c:extLst>
            <c:ext xmlns:c16="http://schemas.microsoft.com/office/drawing/2014/chart" uri="{C3380CC4-5D6E-409C-BE32-E72D297353CC}">
              <c16:uniqueId val="{00000001-A9C2-427E-B5EF-884714D5F9F7}"/>
            </c:ext>
          </c:extLst>
        </c:ser>
        <c:ser>
          <c:idx val="2"/>
          <c:order val="2"/>
          <c:tx>
            <c:strRef>
              <c:f>Charts!$B$93</c:f>
              <c:strCache>
                <c:ptCount val="1"/>
                <c:pt idx="0">
                  <c:v>France</c:v>
                </c:pt>
              </c:strCache>
            </c:strRef>
          </c:tx>
          <c:invertIfNegative val="0"/>
          <c:cat>
            <c:strRef>
              <c:f>Charts!$C$90:$G$90</c:f>
              <c:strCache>
                <c:ptCount val="5"/>
                <c:pt idx="0">
                  <c:v>A</c:v>
                </c:pt>
                <c:pt idx="1">
                  <c:v>B</c:v>
                </c:pt>
                <c:pt idx="2">
                  <c:v>C</c:v>
                </c:pt>
                <c:pt idx="3">
                  <c:v>D</c:v>
                </c:pt>
                <c:pt idx="4">
                  <c:v>E</c:v>
                </c:pt>
              </c:strCache>
            </c:strRef>
          </c:cat>
          <c:val>
            <c:numRef>
              <c:f>Charts!$C$93:$G$93</c:f>
              <c:numCache>
                <c:formatCode>0</c:formatCode>
                <c:ptCount val="5"/>
                <c:pt idx="0">
                  <c:v>64</c:v>
                </c:pt>
                <c:pt idx="1">
                  <c:v>33</c:v>
                </c:pt>
                <c:pt idx="2">
                  <c:v>55</c:v>
                </c:pt>
                <c:pt idx="3">
                  <c:v>4</c:v>
                </c:pt>
                <c:pt idx="4">
                  <c:v>200</c:v>
                </c:pt>
              </c:numCache>
            </c:numRef>
          </c:val>
          <c:extLst>
            <c:ext xmlns:c16="http://schemas.microsoft.com/office/drawing/2014/chart" uri="{C3380CC4-5D6E-409C-BE32-E72D297353CC}">
              <c16:uniqueId val="{00000000-B88D-4369-BC76-8FBD1869F5B4}"/>
            </c:ext>
          </c:extLst>
        </c:ser>
        <c:ser>
          <c:idx val="3"/>
          <c:order val="3"/>
          <c:tx>
            <c:strRef>
              <c:f>Charts!$B$94</c:f>
              <c:strCache>
                <c:ptCount val="1"/>
                <c:pt idx="0">
                  <c:v>Germany</c:v>
                </c:pt>
              </c:strCache>
            </c:strRef>
          </c:tx>
          <c:invertIfNegative val="0"/>
          <c:cat>
            <c:strRef>
              <c:f>Charts!$C$90:$G$90</c:f>
              <c:strCache>
                <c:ptCount val="5"/>
                <c:pt idx="0">
                  <c:v>A</c:v>
                </c:pt>
                <c:pt idx="1">
                  <c:v>B</c:v>
                </c:pt>
                <c:pt idx="2">
                  <c:v>C</c:v>
                </c:pt>
                <c:pt idx="3">
                  <c:v>D</c:v>
                </c:pt>
                <c:pt idx="4">
                  <c:v>E</c:v>
                </c:pt>
              </c:strCache>
            </c:strRef>
          </c:cat>
          <c:val>
            <c:numRef>
              <c:f>Charts!$C$94:$G$94</c:f>
              <c:numCache>
                <c:formatCode>0</c:formatCode>
                <c:ptCount val="5"/>
                <c:pt idx="0">
                  <c:v>100</c:v>
                </c:pt>
                <c:pt idx="1">
                  <c:v>122</c:v>
                </c:pt>
                <c:pt idx="2">
                  <c:v>55</c:v>
                </c:pt>
                <c:pt idx="3">
                  <c:v>44</c:v>
                </c:pt>
                <c:pt idx="4">
                  <c:v>200</c:v>
                </c:pt>
              </c:numCache>
            </c:numRef>
          </c:val>
          <c:extLst>
            <c:ext xmlns:c16="http://schemas.microsoft.com/office/drawing/2014/chart" uri="{C3380CC4-5D6E-409C-BE32-E72D297353CC}">
              <c16:uniqueId val="{00000001-B88D-4369-BC76-8FBD1869F5B4}"/>
            </c:ext>
          </c:extLst>
        </c:ser>
        <c:ser>
          <c:idx val="4"/>
          <c:order val="4"/>
          <c:tx>
            <c:strRef>
              <c:f>Charts!$B$95</c:f>
              <c:strCache>
                <c:ptCount val="1"/>
                <c:pt idx="0">
                  <c:v>Israel</c:v>
                </c:pt>
              </c:strCache>
            </c:strRef>
          </c:tx>
          <c:invertIfNegative val="0"/>
          <c:cat>
            <c:strRef>
              <c:f>Charts!$C$90:$G$90</c:f>
              <c:strCache>
                <c:ptCount val="5"/>
                <c:pt idx="0">
                  <c:v>A</c:v>
                </c:pt>
                <c:pt idx="1">
                  <c:v>B</c:v>
                </c:pt>
                <c:pt idx="2">
                  <c:v>C</c:v>
                </c:pt>
                <c:pt idx="3">
                  <c:v>D</c:v>
                </c:pt>
                <c:pt idx="4">
                  <c:v>E</c:v>
                </c:pt>
              </c:strCache>
            </c:strRef>
          </c:cat>
          <c:val>
            <c:numRef>
              <c:f>Charts!$C$95:$G$95</c:f>
              <c:numCache>
                <c:formatCode>0</c:formatCode>
                <c:ptCount val="5"/>
                <c:pt idx="0">
                  <c:v>20</c:v>
                </c:pt>
                <c:pt idx="1">
                  <c:v>22</c:v>
                </c:pt>
                <c:pt idx="2">
                  <c:v>55</c:v>
                </c:pt>
                <c:pt idx="3">
                  <c:v>45</c:v>
                </c:pt>
                <c:pt idx="4">
                  <c:v>44</c:v>
                </c:pt>
              </c:numCache>
            </c:numRef>
          </c:val>
          <c:extLst>
            <c:ext xmlns:c16="http://schemas.microsoft.com/office/drawing/2014/chart" uri="{C3380CC4-5D6E-409C-BE32-E72D297353CC}">
              <c16:uniqueId val="{00000002-B88D-4369-BC76-8FBD1869F5B4}"/>
            </c:ext>
          </c:extLst>
        </c:ser>
        <c:ser>
          <c:idx val="5"/>
          <c:order val="5"/>
          <c:tx>
            <c:strRef>
              <c:f>Charts!$B$96</c:f>
              <c:strCache>
                <c:ptCount val="1"/>
                <c:pt idx="0">
                  <c:v>Japan</c:v>
                </c:pt>
              </c:strCache>
            </c:strRef>
          </c:tx>
          <c:invertIfNegative val="0"/>
          <c:cat>
            <c:strRef>
              <c:f>Charts!$C$90:$G$90</c:f>
              <c:strCache>
                <c:ptCount val="5"/>
                <c:pt idx="0">
                  <c:v>A</c:v>
                </c:pt>
                <c:pt idx="1">
                  <c:v>B</c:v>
                </c:pt>
                <c:pt idx="2">
                  <c:v>C</c:v>
                </c:pt>
                <c:pt idx="3">
                  <c:v>D</c:v>
                </c:pt>
                <c:pt idx="4">
                  <c:v>E</c:v>
                </c:pt>
              </c:strCache>
            </c:strRef>
          </c:cat>
          <c:val>
            <c:numRef>
              <c:f>Charts!$C$96:$G$96</c:f>
              <c:numCache>
                <c:formatCode>0</c:formatCode>
                <c:ptCount val="5"/>
                <c:pt idx="0">
                  <c:v>7</c:v>
                </c:pt>
                <c:pt idx="1">
                  <c:v>8</c:v>
                </c:pt>
                <c:pt idx="2">
                  <c:v>1</c:v>
                </c:pt>
                <c:pt idx="3">
                  <c:v>5</c:v>
                </c:pt>
                <c:pt idx="4">
                  <c:v>6</c:v>
                </c:pt>
              </c:numCache>
            </c:numRef>
          </c:val>
          <c:extLst>
            <c:ext xmlns:c16="http://schemas.microsoft.com/office/drawing/2014/chart" uri="{C3380CC4-5D6E-409C-BE32-E72D297353CC}">
              <c16:uniqueId val="{00000003-B88D-4369-BC76-8FBD1869F5B4}"/>
            </c:ext>
          </c:extLst>
        </c:ser>
        <c:dLbls>
          <c:showLegendKey val="0"/>
          <c:showVal val="0"/>
          <c:showCatName val="0"/>
          <c:showSerName val="0"/>
          <c:showPercent val="0"/>
          <c:showBubbleSize val="0"/>
        </c:dLbls>
        <c:gapWidth val="150"/>
        <c:shape val="box"/>
        <c:axId val="114603904"/>
        <c:axId val="114605440"/>
        <c:axId val="114584192"/>
      </c:bar3DChart>
      <c:catAx>
        <c:axId val="114603904"/>
        <c:scaling>
          <c:orientation val="minMax"/>
        </c:scaling>
        <c:delete val="0"/>
        <c:axPos val="b"/>
        <c:numFmt formatCode="General" sourceLinked="0"/>
        <c:majorTickMark val="out"/>
        <c:minorTickMark val="none"/>
        <c:tickLblPos val="nextTo"/>
        <c:crossAx val="114605440"/>
        <c:crosses val="autoZero"/>
        <c:auto val="1"/>
        <c:lblAlgn val="ctr"/>
        <c:lblOffset val="100"/>
        <c:noMultiLvlLbl val="0"/>
      </c:catAx>
      <c:valAx>
        <c:axId val="114605440"/>
        <c:scaling>
          <c:orientation val="minMax"/>
        </c:scaling>
        <c:delete val="0"/>
        <c:axPos val="l"/>
        <c:majorGridlines/>
        <c:numFmt formatCode="0" sourceLinked="1"/>
        <c:majorTickMark val="out"/>
        <c:minorTickMark val="none"/>
        <c:tickLblPos val="nextTo"/>
        <c:crossAx val="114603904"/>
        <c:crosses val="autoZero"/>
        <c:crossBetween val="between"/>
      </c:valAx>
      <c:serAx>
        <c:axId val="114584192"/>
        <c:scaling>
          <c:orientation val="minMax"/>
        </c:scaling>
        <c:delete val="0"/>
        <c:axPos val="b"/>
        <c:majorTickMark val="out"/>
        <c:minorTickMark val="none"/>
        <c:tickLblPos val="nextTo"/>
        <c:crossAx val="114605440"/>
        <c:crosses val="autoZero"/>
      </c:ser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449666539420188E-2"/>
          <c:y val="2.8252405949256341E-2"/>
          <c:w val="0.88261183709106661"/>
          <c:h val="0.8326195683872849"/>
        </c:manualLayout>
      </c:layout>
      <c:barChart>
        <c:barDir val="col"/>
        <c:grouping val="stacked"/>
        <c:varyColors val="0"/>
        <c:ser>
          <c:idx val="0"/>
          <c:order val="0"/>
          <c:tx>
            <c:strRef>
              <c:f>[4]Charts!$C$129</c:f>
              <c:strCache>
                <c:ptCount val="1"/>
                <c:pt idx="0">
                  <c:v>A</c:v>
                </c:pt>
              </c:strCache>
            </c:strRef>
          </c:tx>
          <c:invertIfNegative val="0"/>
          <c:cat>
            <c:strRef>
              <c:f>[4]Charts!$B$130:$B$135</c:f>
              <c:strCache>
                <c:ptCount val="6"/>
                <c:pt idx="0">
                  <c:v>Italy</c:v>
                </c:pt>
                <c:pt idx="1">
                  <c:v>Brazil</c:v>
                </c:pt>
                <c:pt idx="2">
                  <c:v>France</c:v>
                </c:pt>
                <c:pt idx="3">
                  <c:v>Canada</c:v>
                </c:pt>
                <c:pt idx="4">
                  <c:v>Israel</c:v>
                </c:pt>
                <c:pt idx="5">
                  <c:v>Japan</c:v>
                </c:pt>
              </c:strCache>
            </c:strRef>
          </c:cat>
          <c:val>
            <c:numRef>
              <c:f>[4]Charts!$C$130:$C$135</c:f>
              <c:numCache>
                <c:formatCode>General</c:formatCode>
                <c:ptCount val="6"/>
                <c:pt idx="0">
                  <c:v>45</c:v>
                </c:pt>
                <c:pt idx="1">
                  <c:v>8</c:v>
                </c:pt>
                <c:pt idx="2">
                  <c:v>4</c:v>
                </c:pt>
                <c:pt idx="3">
                  <c:v>44</c:v>
                </c:pt>
                <c:pt idx="4">
                  <c:v>45</c:v>
                </c:pt>
                <c:pt idx="5">
                  <c:v>5</c:v>
                </c:pt>
              </c:numCache>
            </c:numRef>
          </c:val>
          <c:extLst>
            <c:ext xmlns:c16="http://schemas.microsoft.com/office/drawing/2014/chart" uri="{C3380CC4-5D6E-409C-BE32-E72D297353CC}">
              <c16:uniqueId val="{00000000-5750-4569-981B-9E648C453914}"/>
            </c:ext>
          </c:extLst>
        </c:ser>
        <c:ser>
          <c:idx val="1"/>
          <c:order val="1"/>
          <c:tx>
            <c:strRef>
              <c:f>[4]Charts!$D$129</c:f>
              <c:strCache>
                <c:ptCount val="1"/>
                <c:pt idx="0">
                  <c:v>B</c:v>
                </c:pt>
              </c:strCache>
            </c:strRef>
          </c:tx>
          <c:invertIfNegative val="0"/>
          <c:cat>
            <c:strRef>
              <c:f>[4]Charts!$B$130:$B$135</c:f>
              <c:strCache>
                <c:ptCount val="6"/>
                <c:pt idx="0">
                  <c:v>Italy</c:v>
                </c:pt>
                <c:pt idx="1">
                  <c:v>Brazil</c:v>
                </c:pt>
                <c:pt idx="2">
                  <c:v>France</c:v>
                </c:pt>
                <c:pt idx="3">
                  <c:v>Canada</c:v>
                </c:pt>
                <c:pt idx="4">
                  <c:v>Israel</c:v>
                </c:pt>
                <c:pt idx="5">
                  <c:v>Japan</c:v>
                </c:pt>
              </c:strCache>
            </c:strRef>
          </c:cat>
          <c:val>
            <c:numRef>
              <c:f>[4]Charts!$D$130:$D$135</c:f>
              <c:numCache>
                <c:formatCode>General</c:formatCode>
                <c:ptCount val="6"/>
                <c:pt idx="0">
                  <c:v>13</c:v>
                </c:pt>
                <c:pt idx="1">
                  <c:v>190</c:v>
                </c:pt>
                <c:pt idx="2">
                  <c:v>400</c:v>
                </c:pt>
                <c:pt idx="3">
                  <c:v>200</c:v>
                </c:pt>
                <c:pt idx="4">
                  <c:v>144</c:v>
                </c:pt>
                <c:pt idx="5">
                  <c:v>45</c:v>
                </c:pt>
              </c:numCache>
            </c:numRef>
          </c:val>
          <c:extLst>
            <c:ext xmlns:c16="http://schemas.microsoft.com/office/drawing/2014/chart" uri="{C3380CC4-5D6E-409C-BE32-E72D297353CC}">
              <c16:uniqueId val="{00000001-5750-4569-981B-9E648C453914}"/>
            </c:ext>
          </c:extLst>
        </c:ser>
        <c:dLbls>
          <c:showLegendKey val="0"/>
          <c:showVal val="0"/>
          <c:showCatName val="0"/>
          <c:showSerName val="0"/>
          <c:showPercent val="0"/>
          <c:showBubbleSize val="0"/>
        </c:dLbls>
        <c:gapWidth val="150"/>
        <c:overlap val="100"/>
        <c:axId val="114648192"/>
        <c:axId val="114649728"/>
      </c:barChart>
      <c:catAx>
        <c:axId val="114648192"/>
        <c:scaling>
          <c:orientation val="minMax"/>
        </c:scaling>
        <c:delete val="0"/>
        <c:axPos val="b"/>
        <c:numFmt formatCode="General" sourceLinked="0"/>
        <c:majorTickMark val="out"/>
        <c:minorTickMark val="none"/>
        <c:tickLblPos val="nextTo"/>
        <c:crossAx val="114649728"/>
        <c:crosses val="autoZero"/>
        <c:auto val="1"/>
        <c:lblAlgn val="ctr"/>
        <c:lblOffset val="100"/>
        <c:noMultiLvlLbl val="0"/>
      </c:catAx>
      <c:valAx>
        <c:axId val="114649728"/>
        <c:scaling>
          <c:orientation val="minMax"/>
          <c:min val="0"/>
        </c:scaling>
        <c:delete val="0"/>
        <c:axPos val="l"/>
        <c:majorGridlines/>
        <c:numFmt formatCode="General" sourceLinked="1"/>
        <c:majorTickMark val="out"/>
        <c:minorTickMark val="none"/>
        <c:tickLblPos val="nextTo"/>
        <c:crossAx val="114648192"/>
        <c:crosses val="autoZero"/>
        <c:crossBetween val="between"/>
      </c:valAx>
    </c:plotArea>
    <c:legend>
      <c:legendPos val="r"/>
      <c:overlay val="0"/>
      <c:spPr>
        <a:ln>
          <a:solidFill>
            <a:srgbClr val="FF0000"/>
          </a:solidFill>
        </a:ln>
      </c:sp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Charts!$B$143</c:f>
              <c:strCache>
                <c:ptCount val="1"/>
                <c:pt idx="0">
                  <c:v>Italy</c:v>
                </c:pt>
              </c:strCache>
            </c:strRef>
          </c:tx>
          <c:invertIfNegative val="0"/>
          <c:cat>
            <c:strRef>
              <c:extLst>
                <c:ext xmlns:c15="http://schemas.microsoft.com/office/drawing/2012/chart" uri="{02D57815-91ED-43cb-92C2-25804820EDAC}">
                  <c15:fullRef>
                    <c15:sqref>Charts!$C$142:$G$142</c15:sqref>
                  </c15:fullRef>
                </c:ext>
              </c:extLst>
              <c:f>Charts!$E$142:$G$142</c:f>
              <c:strCache>
                <c:ptCount val="3"/>
                <c:pt idx="0">
                  <c:v>C</c:v>
                </c:pt>
                <c:pt idx="1">
                  <c:v>D</c:v>
                </c:pt>
                <c:pt idx="2">
                  <c:v>E</c:v>
                </c:pt>
              </c:strCache>
            </c:strRef>
          </c:cat>
          <c:val>
            <c:numRef>
              <c:extLst>
                <c:ext xmlns:c15="http://schemas.microsoft.com/office/drawing/2012/chart" uri="{02D57815-91ED-43cb-92C2-25804820EDAC}">
                  <c15:fullRef>
                    <c15:sqref>Charts!$C$143:$G$143</c15:sqref>
                  </c15:fullRef>
                </c:ext>
              </c:extLst>
              <c:f>Charts!$E$143:$G$143</c:f>
              <c:numCache>
                <c:formatCode>0</c:formatCode>
                <c:ptCount val="3"/>
                <c:pt idx="0">
                  <c:v>4</c:v>
                </c:pt>
                <c:pt idx="1">
                  <c:v>6</c:v>
                </c:pt>
                <c:pt idx="2">
                  <c:v>13</c:v>
                </c:pt>
              </c:numCache>
            </c:numRef>
          </c:val>
          <c:extLst>
            <c:ext xmlns:c16="http://schemas.microsoft.com/office/drawing/2014/chart" uri="{C3380CC4-5D6E-409C-BE32-E72D297353CC}">
              <c16:uniqueId val="{00000000-82A2-4701-B164-A9E45DE64F50}"/>
            </c:ext>
          </c:extLst>
        </c:ser>
        <c:ser>
          <c:idx val="1"/>
          <c:order val="1"/>
          <c:tx>
            <c:strRef>
              <c:f>Charts!$B$144</c:f>
              <c:strCache>
                <c:ptCount val="1"/>
                <c:pt idx="0">
                  <c:v>Brazil</c:v>
                </c:pt>
              </c:strCache>
            </c:strRef>
          </c:tx>
          <c:invertIfNegative val="0"/>
          <c:cat>
            <c:strRef>
              <c:extLst>
                <c:ext xmlns:c15="http://schemas.microsoft.com/office/drawing/2012/chart" uri="{02D57815-91ED-43cb-92C2-25804820EDAC}">
                  <c15:fullRef>
                    <c15:sqref>Charts!$C$142:$G$142</c15:sqref>
                  </c15:fullRef>
                </c:ext>
              </c:extLst>
              <c:f>Charts!$E$142:$G$142</c:f>
              <c:strCache>
                <c:ptCount val="3"/>
                <c:pt idx="0">
                  <c:v>C</c:v>
                </c:pt>
                <c:pt idx="1">
                  <c:v>D</c:v>
                </c:pt>
                <c:pt idx="2">
                  <c:v>E</c:v>
                </c:pt>
              </c:strCache>
            </c:strRef>
          </c:cat>
          <c:val>
            <c:numRef>
              <c:extLst>
                <c:ext xmlns:c15="http://schemas.microsoft.com/office/drawing/2012/chart" uri="{02D57815-91ED-43cb-92C2-25804820EDAC}">
                  <c15:fullRef>
                    <c15:sqref>Charts!$C$144:$G$144</c15:sqref>
                  </c15:fullRef>
                </c:ext>
              </c:extLst>
              <c:f>Charts!$E$144:$G$144</c:f>
              <c:numCache>
                <c:formatCode>0</c:formatCode>
                <c:ptCount val="3"/>
                <c:pt idx="0">
                  <c:v>44</c:v>
                </c:pt>
                <c:pt idx="1">
                  <c:v>8</c:v>
                </c:pt>
                <c:pt idx="2">
                  <c:v>9</c:v>
                </c:pt>
              </c:numCache>
            </c:numRef>
          </c:val>
          <c:extLst xmlns:c15="http://schemas.microsoft.com/office/drawing/2012/chart">
            <c:ext xmlns:c16="http://schemas.microsoft.com/office/drawing/2014/chart" uri="{C3380CC4-5D6E-409C-BE32-E72D297353CC}">
              <c16:uniqueId val="{00000001-82A2-4701-B164-A9E45DE64F50}"/>
            </c:ext>
          </c:extLst>
        </c:ser>
        <c:ser>
          <c:idx val="2"/>
          <c:order val="2"/>
          <c:tx>
            <c:strRef>
              <c:f>Charts!$B$145</c:f>
              <c:strCache>
                <c:ptCount val="1"/>
                <c:pt idx="0">
                  <c:v>France</c:v>
                </c:pt>
              </c:strCache>
            </c:strRef>
          </c:tx>
          <c:invertIfNegative val="0"/>
          <c:cat>
            <c:strRef>
              <c:extLst>
                <c:ext xmlns:c15="http://schemas.microsoft.com/office/drawing/2012/chart" uri="{02D57815-91ED-43cb-92C2-25804820EDAC}">
                  <c15:fullRef>
                    <c15:sqref>Charts!$C$142:$G$142</c15:sqref>
                  </c15:fullRef>
                </c:ext>
              </c:extLst>
              <c:f>Charts!$E$142:$G$142</c:f>
              <c:strCache>
                <c:ptCount val="3"/>
                <c:pt idx="0">
                  <c:v>C</c:v>
                </c:pt>
                <c:pt idx="1">
                  <c:v>D</c:v>
                </c:pt>
                <c:pt idx="2">
                  <c:v>E</c:v>
                </c:pt>
              </c:strCache>
            </c:strRef>
          </c:cat>
          <c:val>
            <c:numRef>
              <c:extLst>
                <c:ext xmlns:c15="http://schemas.microsoft.com/office/drawing/2012/chart" uri="{02D57815-91ED-43cb-92C2-25804820EDAC}">
                  <c15:fullRef>
                    <c15:sqref>Charts!$C$145:$G$145</c15:sqref>
                  </c15:fullRef>
                </c:ext>
              </c:extLst>
              <c:f>Charts!$E$145:$G$145</c:f>
              <c:numCache>
                <c:formatCode>0</c:formatCode>
                <c:ptCount val="3"/>
                <c:pt idx="0">
                  <c:v>55</c:v>
                </c:pt>
                <c:pt idx="1">
                  <c:v>4</c:v>
                </c:pt>
                <c:pt idx="2">
                  <c:v>250</c:v>
                </c:pt>
              </c:numCache>
            </c:numRef>
          </c:val>
          <c:extLst xmlns:c15="http://schemas.microsoft.com/office/drawing/2012/chart">
            <c:ext xmlns:c16="http://schemas.microsoft.com/office/drawing/2014/chart" uri="{C3380CC4-5D6E-409C-BE32-E72D297353CC}">
              <c16:uniqueId val="{00000002-82A2-4701-B164-A9E45DE64F50}"/>
            </c:ext>
          </c:extLst>
        </c:ser>
        <c:ser>
          <c:idx val="3"/>
          <c:order val="3"/>
          <c:tx>
            <c:strRef>
              <c:f>Charts!$B$146</c:f>
              <c:strCache>
                <c:ptCount val="1"/>
                <c:pt idx="0">
                  <c:v>Germany</c:v>
                </c:pt>
              </c:strCache>
            </c:strRef>
          </c:tx>
          <c:invertIfNegative val="0"/>
          <c:cat>
            <c:strRef>
              <c:extLst>
                <c:ext xmlns:c15="http://schemas.microsoft.com/office/drawing/2012/chart" uri="{02D57815-91ED-43cb-92C2-25804820EDAC}">
                  <c15:fullRef>
                    <c15:sqref>Charts!$C$142:$G$142</c15:sqref>
                  </c15:fullRef>
                </c:ext>
              </c:extLst>
              <c:f>Charts!$E$142:$G$142</c:f>
              <c:strCache>
                <c:ptCount val="3"/>
                <c:pt idx="0">
                  <c:v>C</c:v>
                </c:pt>
                <c:pt idx="1">
                  <c:v>D</c:v>
                </c:pt>
                <c:pt idx="2">
                  <c:v>E</c:v>
                </c:pt>
              </c:strCache>
            </c:strRef>
          </c:cat>
          <c:val>
            <c:numRef>
              <c:extLst>
                <c:ext xmlns:c15="http://schemas.microsoft.com/office/drawing/2012/chart" uri="{02D57815-91ED-43cb-92C2-25804820EDAC}">
                  <c15:fullRef>
                    <c15:sqref>Charts!$C$146:$G$146</c15:sqref>
                  </c15:fullRef>
                </c:ext>
              </c:extLst>
              <c:f>Charts!$E$146:$G$146</c:f>
              <c:numCache>
                <c:formatCode>0</c:formatCode>
                <c:ptCount val="3"/>
                <c:pt idx="0">
                  <c:v>55</c:v>
                </c:pt>
                <c:pt idx="1">
                  <c:v>44</c:v>
                </c:pt>
                <c:pt idx="2">
                  <c:v>200</c:v>
                </c:pt>
              </c:numCache>
            </c:numRef>
          </c:val>
          <c:extLst xmlns:c15="http://schemas.microsoft.com/office/drawing/2012/chart">
            <c:ext xmlns:c16="http://schemas.microsoft.com/office/drawing/2014/chart" uri="{C3380CC4-5D6E-409C-BE32-E72D297353CC}">
              <c16:uniqueId val="{00000003-82A2-4701-B164-A9E45DE64F50}"/>
            </c:ext>
          </c:extLst>
        </c:ser>
        <c:ser>
          <c:idx val="4"/>
          <c:order val="4"/>
          <c:tx>
            <c:strRef>
              <c:f>Charts!$B$147</c:f>
              <c:strCache>
                <c:ptCount val="1"/>
                <c:pt idx="0">
                  <c:v>Israel</c:v>
                </c:pt>
              </c:strCache>
            </c:strRef>
          </c:tx>
          <c:invertIfNegative val="0"/>
          <c:cat>
            <c:strRef>
              <c:extLst>
                <c:ext xmlns:c15="http://schemas.microsoft.com/office/drawing/2012/chart" uri="{02D57815-91ED-43cb-92C2-25804820EDAC}">
                  <c15:fullRef>
                    <c15:sqref>Charts!$C$142:$G$142</c15:sqref>
                  </c15:fullRef>
                </c:ext>
              </c:extLst>
              <c:f>Charts!$E$142:$G$142</c:f>
              <c:strCache>
                <c:ptCount val="3"/>
                <c:pt idx="0">
                  <c:v>C</c:v>
                </c:pt>
                <c:pt idx="1">
                  <c:v>D</c:v>
                </c:pt>
                <c:pt idx="2">
                  <c:v>E</c:v>
                </c:pt>
              </c:strCache>
            </c:strRef>
          </c:cat>
          <c:val>
            <c:numRef>
              <c:extLst>
                <c:ext xmlns:c15="http://schemas.microsoft.com/office/drawing/2012/chart" uri="{02D57815-91ED-43cb-92C2-25804820EDAC}">
                  <c15:fullRef>
                    <c15:sqref>Charts!$C$147:$G$147</c15:sqref>
                  </c15:fullRef>
                </c:ext>
              </c:extLst>
              <c:f>Charts!$E$147:$G$147</c:f>
              <c:numCache>
                <c:formatCode>0</c:formatCode>
                <c:ptCount val="3"/>
                <c:pt idx="0">
                  <c:v>55</c:v>
                </c:pt>
                <c:pt idx="1">
                  <c:v>45</c:v>
                </c:pt>
                <c:pt idx="2">
                  <c:v>100</c:v>
                </c:pt>
              </c:numCache>
            </c:numRef>
          </c:val>
          <c:extLst>
            <c:ext xmlns:c16="http://schemas.microsoft.com/office/drawing/2014/chart" uri="{C3380CC4-5D6E-409C-BE32-E72D297353CC}">
              <c16:uniqueId val="{00000004-82A2-4701-B164-A9E45DE64F50}"/>
            </c:ext>
          </c:extLst>
        </c:ser>
        <c:ser>
          <c:idx val="5"/>
          <c:order val="5"/>
          <c:tx>
            <c:strRef>
              <c:f>Charts!$B$148</c:f>
              <c:strCache>
                <c:ptCount val="1"/>
                <c:pt idx="0">
                  <c:v>Japan</c:v>
                </c:pt>
              </c:strCache>
            </c:strRef>
          </c:tx>
          <c:invertIfNegative val="0"/>
          <c:cat>
            <c:strRef>
              <c:extLst>
                <c:ext xmlns:c15="http://schemas.microsoft.com/office/drawing/2012/chart" uri="{02D57815-91ED-43cb-92C2-25804820EDAC}">
                  <c15:fullRef>
                    <c15:sqref>Charts!$C$142:$G$142</c15:sqref>
                  </c15:fullRef>
                </c:ext>
              </c:extLst>
              <c:f>Charts!$E$142:$G$142</c:f>
              <c:strCache>
                <c:ptCount val="3"/>
                <c:pt idx="0">
                  <c:v>C</c:v>
                </c:pt>
                <c:pt idx="1">
                  <c:v>D</c:v>
                </c:pt>
                <c:pt idx="2">
                  <c:v>E</c:v>
                </c:pt>
              </c:strCache>
            </c:strRef>
          </c:cat>
          <c:val>
            <c:numRef>
              <c:extLst>
                <c:ext xmlns:c15="http://schemas.microsoft.com/office/drawing/2012/chart" uri="{02D57815-91ED-43cb-92C2-25804820EDAC}">
                  <c15:fullRef>
                    <c15:sqref>Charts!$C$148:$G$148</c15:sqref>
                  </c15:fullRef>
                </c:ext>
              </c:extLst>
              <c:f>Charts!$E$148:$G$148</c:f>
              <c:numCache>
                <c:formatCode>0</c:formatCode>
                <c:ptCount val="3"/>
                <c:pt idx="0">
                  <c:v>1</c:v>
                </c:pt>
                <c:pt idx="1">
                  <c:v>5</c:v>
                </c:pt>
                <c:pt idx="2">
                  <c:v>6</c:v>
                </c:pt>
              </c:numCache>
            </c:numRef>
          </c:val>
          <c:extLst>
            <c:ext xmlns:c16="http://schemas.microsoft.com/office/drawing/2014/chart" uri="{C3380CC4-5D6E-409C-BE32-E72D297353CC}">
              <c16:uniqueId val="{00000000-E508-4260-8CFF-18E39E5B38C2}"/>
            </c:ext>
          </c:extLst>
        </c:ser>
        <c:dLbls>
          <c:showLegendKey val="0"/>
          <c:showVal val="0"/>
          <c:showCatName val="0"/>
          <c:showSerName val="0"/>
          <c:showPercent val="0"/>
          <c:showBubbleSize val="0"/>
        </c:dLbls>
        <c:gapWidth val="150"/>
        <c:shape val="box"/>
        <c:axId val="114825088"/>
        <c:axId val="114826624"/>
        <c:axId val="0"/>
        <c:extLst/>
      </c:bar3DChart>
      <c:catAx>
        <c:axId val="114825088"/>
        <c:scaling>
          <c:orientation val="minMax"/>
        </c:scaling>
        <c:delete val="0"/>
        <c:axPos val="b"/>
        <c:numFmt formatCode="General" sourceLinked="0"/>
        <c:majorTickMark val="out"/>
        <c:minorTickMark val="none"/>
        <c:tickLblPos val="nextTo"/>
        <c:crossAx val="114826624"/>
        <c:crosses val="autoZero"/>
        <c:auto val="1"/>
        <c:lblAlgn val="ctr"/>
        <c:lblOffset val="100"/>
        <c:noMultiLvlLbl val="0"/>
      </c:catAx>
      <c:valAx>
        <c:axId val="114826624"/>
        <c:scaling>
          <c:orientation val="minMax"/>
        </c:scaling>
        <c:delete val="0"/>
        <c:axPos val="l"/>
        <c:majorGridlines/>
        <c:numFmt formatCode="0" sourceLinked="1"/>
        <c:majorTickMark val="out"/>
        <c:minorTickMark val="none"/>
        <c:tickLblPos val="nextTo"/>
        <c:crossAx val="114825088"/>
        <c:crosses val="autoZero"/>
        <c:crossBetween val="between"/>
      </c:valAx>
      <c:spPr>
        <a:noFill/>
        <a:ln w="25400">
          <a:noFill/>
        </a:ln>
      </c:spPr>
    </c:plotArea>
    <c:legend>
      <c:legendPos val="r"/>
      <c:overlay val="0"/>
      <c:txPr>
        <a:bodyPr/>
        <a:lstStyle/>
        <a:p>
          <a:pPr>
            <a:defRPr sz="1000"/>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overlay val="0"/>
    </c:title>
    <c:autoTitleDeleted val="0"/>
    <c:plotArea>
      <c:layout>
        <c:manualLayout>
          <c:layoutTarget val="inner"/>
          <c:xMode val="edge"/>
          <c:yMode val="edge"/>
          <c:x val="0.28866754155730534"/>
          <c:y val="0.14340296004666084"/>
          <c:w val="0.45284711286089241"/>
          <c:h val="0.75474518810148727"/>
        </c:manualLayout>
      </c:layout>
      <c:pieChart>
        <c:varyColors val="1"/>
        <c:ser>
          <c:idx val="0"/>
          <c:order val="0"/>
          <c:tx>
            <c:strRef>
              <c:f>Charts!$B$174</c:f>
              <c:strCache>
                <c:ptCount val="1"/>
                <c:pt idx="0">
                  <c:v>Italy</c:v>
                </c:pt>
              </c:strCache>
            </c:strRef>
          </c:tx>
          <c:dPt>
            <c:idx val="0"/>
            <c:bubble3D val="0"/>
            <c:extLst>
              <c:ext xmlns:c16="http://schemas.microsoft.com/office/drawing/2014/chart" uri="{C3380CC4-5D6E-409C-BE32-E72D297353CC}">
                <c16:uniqueId val="{00000000-641D-4DA1-BF9C-7E5C35825181}"/>
              </c:ext>
            </c:extLst>
          </c:dPt>
          <c:cat>
            <c:strRef>
              <c:f>Charts!$C$173:$F$173</c:f>
              <c:strCache>
                <c:ptCount val="4"/>
                <c:pt idx="0">
                  <c:v>A</c:v>
                </c:pt>
                <c:pt idx="1">
                  <c:v>B</c:v>
                </c:pt>
                <c:pt idx="2">
                  <c:v>C</c:v>
                </c:pt>
                <c:pt idx="3">
                  <c:v>D</c:v>
                </c:pt>
              </c:strCache>
            </c:strRef>
          </c:cat>
          <c:val>
            <c:numRef>
              <c:f>Charts!$C$174:$F$174</c:f>
              <c:numCache>
                <c:formatCode>0</c:formatCode>
                <c:ptCount val="4"/>
                <c:pt idx="0">
                  <c:v>2</c:v>
                </c:pt>
                <c:pt idx="1">
                  <c:v>5</c:v>
                </c:pt>
                <c:pt idx="2">
                  <c:v>4</c:v>
                </c:pt>
                <c:pt idx="3">
                  <c:v>6</c:v>
                </c:pt>
              </c:numCache>
            </c:numRef>
          </c:val>
          <c:extLst>
            <c:ext xmlns:c16="http://schemas.microsoft.com/office/drawing/2014/chart" uri="{C3380CC4-5D6E-409C-BE32-E72D297353CC}">
              <c16:uniqueId val="{00000001-641D-4DA1-BF9C-7E5C35825181}"/>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Charts!$B$196</c:f>
              <c:strCache>
                <c:ptCount val="1"/>
                <c:pt idx="0">
                  <c:v>Italy</c:v>
                </c:pt>
              </c:strCache>
            </c:strRef>
          </c:tx>
          <c:marker>
            <c:symbol val="none"/>
          </c:marker>
          <c:cat>
            <c:strRef>
              <c:f>Charts!$C$195:$F$195</c:f>
              <c:strCache>
                <c:ptCount val="4"/>
                <c:pt idx="0">
                  <c:v>A</c:v>
                </c:pt>
                <c:pt idx="1">
                  <c:v>B</c:v>
                </c:pt>
                <c:pt idx="2">
                  <c:v>C</c:v>
                </c:pt>
                <c:pt idx="3">
                  <c:v>D</c:v>
                </c:pt>
              </c:strCache>
            </c:strRef>
          </c:cat>
          <c:val>
            <c:numRef>
              <c:f>Charts!$C$196:$F$196</c:f>
              <c:numCache>
                <c:formatCode>0</c:formatCode>
                <c:ptCount val="4"/>
                <c:pt idx="0">
                  <c:v>3</c:v>
                </c:pt>
                <c:pt idx="1">
                  <c:v>5</c:v>
                </c:pt>
                <c:pt idx="2">
                  <c:v>5</c:v>
                </c:pt>
                <c:pt idx="3">
                  <c:v>6</c:v>
                </c:pt>
              </c:numCache>
            </c:numRef>
          </c:val>
          <c:smooth val="0"/>
          <c:extLst>
            <c:ext xmlns:c16="http://schemas.microsoft.com/office/drawing/2014/chart" uri="{C3380CC4-5D6E-409C-BE32-E72D297353CC}">
              <c16:uniqueId val="{00000000-8681-43B2-8632-D4A5D68EB244}"/>
            </c:ext>
          </c:extLst>
        </c:ser>
        <c:ser>
          <c:idx val="1"/>
          <c:order val="1"/>
          <c:tx>
            <c:strRef>
              <c:f>Charts!$B$197</c:f>
              <c:strCache>
                <c:ptCount val="1"/>
                <c:pt idx="0">
                  <c:v>Canada</c:v>
                </c:pt>
              </c:strCache>
            </c:strRef>
          </c:tx>
          <c:marker>
            <c:symbol val="none"/>
          </c:marker>
          <c:cat>
            <c:strRef>
              <c:f>Charts!$C$195:$F$195</c:f>
              <c:strCache>
                <c:ptCount val="4"/>
                <c:pt idx="0">
                  <c:v>A</c:v>
                </c:pt>
                <c:pt idx="1">
                  <c:v>B</c:v>
                </c:pt>
                <c:pt idx="2">
                  <c:v>C</c:v>
                </c:pt>
                <c:pt idx="3">
                  <c:v>D</c:v>
                </c:pt>
              </c:strCache>
            </c:strRef>
          </c:cat>
          <c:val>
            <c:numRef>
              <c:f>Charts!$C$197:$F$197</c:f>
              <c:numCache>
                <c:formatCode>0</c:formatCode>
                <c:ptCount val="4"/>
                <c:pt idx="0">
                  <c:v>7</c:v>
                </c:pt>
                <c:pt idx="1">
                  <c:v>6</c:v>
                </c:pt>
                <c:pt idx="2">
                  <c:v>4</c:v>
                </c:pt>
                <c:pt idx="3">
                  <c:v>5</c:v>
                </c:pt>
              </c:numCache>
            </c:numRef>
          </c:val>
          <c:smooth val="0"/>
          <c:extLst>
            <c:ext xmlns:c16="http://schemas.microsoft.com/office/drawing/2014/chart" uri="{C3380CC4-5D6E-409C-BE32-E72D297353CC}">
              <c16:uniqueId val="{00000001-8681-43B2-8632-D4A5D68EB244}"/>
            </c:ext>
          </c:extLst>
        </c:ser>
        <c:dLbls>
          <c:showLegendKey val="0"/>
          <c:showVal val="0"/>
          <c:showCatName val="0"/>
          <c:showSerName val="0"/>
          <c:showPercent val="0"/>
          <c:showBubbleSize val="0"/>
        </c:dLbls>
        <c:smooth val="0"/>
        <c:axId val="114870144"/>
        <c:axId val="114871680"/>
      </c:lineChart>
      <c:catAx>
        <c:axId val="114870144"/>
        <c:scaling>
          <c:orientation val="minMax"/>
        </c:scaling>
        <c:delete val="0"/>
        <c:axPos val="b"/>
        <c:numFmt formatCode="General" sourceLinked="0"/>
        <c:majorTickMark val="out"/>
        <c:minorTickMark val="none"/>
        <c:tickLblPos val="nextTo"/>
        <c:crossAx val="114871680"/>
        <c:crosses val="autoZero"/>
        <c:auto val="1"/>
        <c:lblAlgn val="ctr"/>
        <c:lblOffset val="100"/>
        <c:noMultiLvlLbl val="0"/>
      </c:catAx>
      <c:valAx>
        <c:axId val="114871680"/>
        <c:scaling>
          <c:orientation val="minMax"/>
        </c:scaling>
        <c:delete val="0"/>
        <c:axPos val="l"/>
        <c:majorGridlines/>
        <c:numFmt formatCode="0" sourceLinked="1"/>
        <c:majorTickMark val="out"/>
        <c:minorTickMark val="none"/>
        <c:tickLblPos val="nextTo"/>
        <c:crossAx val="1148701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tx>
            <c:strRef>
              <c:f>Charts!$B$196</c:f>
              <c:strCache>
                <c:ptCount val="1"/>
                <c:pt idx="0">
                  <c:v>Italy</c:v>
                </c:pt>
              </c:strCache>
            </c:strRef>
          </c:tx>
          <c:marker>
            <c:symbol val="none"/>
          </c:marker>
          <c:cat>
            <c:strRef>
              <c:f>Charts!$C$195:$F$195</c:f>
              <c:strCache>
                <c:ptCount val="4"/>
                <c:pt idx="0">
                  <c:v>A</c:v>
                </c:pt>
                <c:pt idx="1">
                  <c:v>B</c:v>
                </c:pt>
                <c:pt idx="2">
                  <c:v>C</c:v>
                </c:pt>
                <c:pt idx="3">
                  <c:v>D</c:v>
                </c:pt>
              </c:strCache>
            </c:strRef>
          </c:cat>
          <c:val>
            <c:numRef>
              <c:f>Charts!$C$196:$F$196</c:f>
              <c:numCache>
                <c:formatCode>0</c:formatCode>
                <c:ptCount val="4"/>
                <c:pt idx="0">
                  <c:v>3</c:v>
                </c:pt>
                <c:pt idx="1">
                  <c:v>5</c:v>
                </c:pt>
                <c:pt idx="2">
                  <c:v>5</c:v>
                </c:pt>
                <c:pt idx="3">
                  <c:v>6</c:v>
                </c:pt>
              </c:numCache>
            </c:numRef>
          </c:val>
          <c:smooth val="0"/>
          <c:extLst>
            <c:ext xmlns:c16="http://schemas.microsoft.com/office/drawing/2014/chart" uri="{C3380CC4-5D6E-409C-BE32-E72D297353CC}">
              <c16:uniqueId val="{00000000-15CD-4AA2-9604-54F10E7CE484}"/>
            </c:ext>
          </c:extLst>
        </c:ser>
        <c:ser>
          <c:idx val="1"/>
          <c:order val="1"/>
          <c:tx>
            <c:strRef>
              <c:f>Charts!$B$197</c:f>
              <c:strCache>
                <c:ptCount val="1"/>
                <c:pt idx="0">
                  <c:v>Canada</c:v>
                </c:pt>
              </c:strCache>
            </c:strRef>
          </c:tx>
          <c:marker>
            <c:symbol val="none"/>
          </c:marker>
          <c:cat>
            <c:strRef>
              <c:f>Charts!$C$195:$F$195</c:f>
              <c:strCache>
                <c:ptCount val="4"/>
                <c:pt idx="0">
                  <c:v>A</c:v>
                </c:pt>
                <c:pt idx="1">
                  <c:v>B</c:v>
                </c:pt>
                <c:pt idx="2">
                  <c:v>C</c:v>
                </c:pt>
                <c:pt idx="3">
                  <c:v>D</c:v>
                </c:pt>
              </c:strCache>
            </c:strRef>
          </c:cat>
          <c:val>
            <c:numRef>
              <c:f>Charts!$C$197:$F$197</c:f>
              <c:numCache>
                <c:formatCode>0</c:formatCode>
                <c:ptCount val="4"/>
                <c:pt idx="0">
                  <c:v>7</c:v>
                </c:pt>
                <c:pt idx="1">
                  <c:v>6</c:v>
                </c:pt>
                <c:pt idx="2">
                  <c:v>4</c:v>
                </c:pt>
                <c:pt idx="3">
                  <c:v>5</c:v>
                </c:pt>
              </c:numCache>
            </c:numRef>
          </c:val>
          <c:smooth val="0"/>
          <c:extLst>
            <c:ext xmlns:c16="http://schemas.microsoft.com/office/drawing/2014/chart" uri="{C3380CC4-5D6E-409C-BE32-E72D297353CC}">
              <c16:uniqueId val="{00000001-15CD-4AA2-9604-54F10E7CE484}"/>
            </c:ext>
          </c:extLst>
        </c:ser>
        <c:dLbls>
          <c:showLegendKey val="0"/>
          <c:showVal val="0"/>
          <c:showCatName val="0"/>
          <c:showSerName val="0"/>
          <c:showPercent val="0"/>
          <c:showBubbleSize val="0"/>
        </c:dLbls>
        <c:smooth val="0"/>
        <c:axId val="114909184"/>
        <c:axId val="114910720"/>
      </c:lineChart>
      <c:catAx>
        <c:axId val="114909184"/>
        <c:scaling>
          <c:orientation val="minMax"/>
        </c:scaling>
        <c:delete val="0"/>
        <c:axPos val="b"/>
        <c:numFmt formatCode="General" sourceLinked="0"/>
        <c:majorTickMark val="out"/>
        <c:minorTickMark val="none"/>
        <c:tickLblPos val="nextTo"/>
        <c:crossAx val="114910720"/>
        <c:crosses val="autoZero"/>
        <c:auto val="1"/>
        <c:lblAlgn val="ctr"/>
        <c:lblOffset val="100"/>
        <c:noMultiLvlLbl val="0"/>
      </c:catAx>
      <c:valAx>
        <c:axId val="114910720"/>
        <c:scaling>
          <c:orientation val="minMax"/>
        </c:scaling>
        <c:delete val="0"/>
        <c:axPos val="l"/>
        <c:majorGridlines/>
        <c:numFmt formatCode="0" sourceLinked="1"/>
        <c:majorTickMark val="out"/>
        <c:minorTickMark val="none"/>
        <c:tickLblPos val="nextTo"/>
        <c:crossAx val="114909184"/>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Charts!$I$15</c:f>
              <c:strCache>
                <c:ptCount val="1"/>
                <c:pt idx="0">
                  <c:v>Income A</c:v>
                </c:pt>
              </c:strCache>
            </c:strRef>
          </c:tx>
          <c:val>
            <c:numRef>
              <c:f>Charts!$J$15:$L$15</c:f>
              <c:numCache>
                <c:formatCode>General</c:formatCode>
                <c:ptCount val="3"/>
                <c:pt idx="0">
                  <c:v>3</c:v>
                </c:pt>
                <c:pt idx="1">
                  <c:v>2.5</c:v>
                </c:pt>
                <c:pt idx="2">
                  <c:v>5</c:v>
                </c:pt>
              </c:numCache>
            </c:numRef>
          </c:val>
          <c:extLst>
            <c:ext xmlns:c16="http://schemas.microsoft.com/office/drawing/2014/chart" uri="{C3380CC4-5D6E-409C-BE32-E72D297353CC}">
              <c16:uniqueId val="{00000000-2E56-40D6-8AEB-858DA6D117B1}"/>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Charts!$I$15</c:f>
              <c:strCache>
                <c:ptCount val="1"/>
                <c:pt idx="0">
                  <c:v>Income A</c:v>
                </c:pt>
              </c:strCache>
            </c:strRef>
          </c:tx>
          <c:invertIfNegative val="0"/>
          <c:val>
            <c:numRef>
              <c:f>Charts!$J$15:$L$15</c:f>
              <c:numCache>
                <c:formatCode>General</c:formatCode>
                <c:ptCount val="3"/>
                <c:pt idx="0">
                  <c:v>3</c:v>
                </c:pt>
                <c:pt idx="1">
                  <c:v>2.5</c:v>
                </c:pt>
                <c:pt idx="2">
                  <c:v>5</c:v>
                </c:pt>
              </c:numCache>
            </c:numRef>
          </c:val>
          <c:extLst>
            <c:ext xmlns:c16="http://schemas.microsoft.com/office/drawing/2014/chart" uri="{C3380CC4-5D6E-409C-BE32-E72D297353CC}">
              <c16:uniqueId val="{00000000-0848-499D-9F8A-4AAA52B9B82C}"/>
            </c:ext>
          </c:extLst>
        </c:ser>
        <c:ser>
          <c:idx val="1"/>
          <c:order val="1"/>
          <c:tx>
            <c:strRef>
              <c:f>Charts!$I$16</c:f>
              <c:strCache>
                <c:ptCount val="1"/>
                <c:pt idx="0">
                  <c:v>Income B</c:v>
                </c:pt>
              </c:strCache>
            </c:strRef>
          </c:tx>
          <c:invertIfNegative val="0"/>
          <c:val>
            <c:numRef>
              <c:f>Charts!$J$16:$L$16</c:f>
              <c:numCache>
                <c:formatCode>General</c:formatCode>
                <c:ptCount val="3"/>
                <c:pt idx="0">
                  <c:v>5</c:v>
                </c:pt>
                <c:pt idx="1">
                  <c:v>4.5</c:v>
                </c:pt>
                <c:pt idx="2">
                  <c:v>4</c:v>
                </c:pt>
              </c:numCache>
            </c:numRef>
          </c:val>
          <c:extLst>
            <c:ext xmlns:c16="http://schemas.microsoft.com/office/drawing/2014/chart" uri="{C3380CC4-5D6E-409C-BE32-E72D297353CC}">
              <c16:uniqueId val="{00000001-0848-499D-9F8A-4AAA52B9B82C}"/>
            </c:ext>
          </c:extLst>
        </c:ser>
        <c:dLbls>
          <c:showLegendKey val="0"/>
          <c:showVal val="0"/>
          <c:showCatName val="0"/>
          <c:showSerName val="0"/>
          <c:showPercent val="0"/>
          <c:showBubbleSize val="0"/>
        </c:dLbls>
        <c:gapWidth val="150"/>
        <c:shape val="box"/>
        <c:axId val="115092096"/>
        <c:axId val="115093888"/>
        <c:axId val="0"/>
      </c:bar3DChart>
      <c:catAx>
        <c:axId val="115092096"/>
        <c:scaling>
          <c:orientation val="minMax"/>
        </c:scaling>
        <c:delete val="0"/>
        <c:axPos val="b"/>
        <c:majorTickMark val="out"/>
        <c:minorTickMark val="none"/>
        <c:tickLblPos val="nextTo"/>
        <c:crossAx val="115093888"/>
        <c:crosses val="autoZero"/>
        <c:auto val="1"/>
        <c:lblAlgn val="ctr"/>
        <c:lblOffset val="100"/>
        <c:noMultiLvlLbl val="0"/>
      </c:catAx>
      <c:valAx>
        <c:axId val="115093888"/>
        <c:scaling>
          <c:orientation val="minMax"/>
        </c:scaling>
        <c:delete val="0"/>
        <c:axPos val="l"/>
        <c:majorGridlines/>
        <c:numFmt formatCode="General" sourceLinked="1"/>
        <c:majorTickMark val="out"/>
        <c:minorTickMark val="none"/>
        <c:tickLblPos val="nextTo"/>
        <c:crossAx val="115092096"/>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[4]Charts!$C$16:$G$16</c:f>
              <c:numCache>
                <c:formatCode>General</c:formatCode>
                <c:ptCount val="5"/>
                <c:pt idx="0">
                  <c:v>1</c:v>
                </c:pt>
                <c:pt idx="1">
                  <c:v>5</c:v>
                </c:pt>
                <c:pt idx="2">
                  <c:v>4</c:v>
                </c:pt>
                <c:pt idx="3">
                  <c:v>6</c:v>
                </c:pt>
                <c:pt idx="4">
                  <c:v>13</c:v>
                </c:pt>
              </c:numCache>
            </c:numRef>
          </c:val>
          <c:smooth val="0"/>
          <c:extLst>
            <c:ext xmlns:c16="http://schemas.microsoft.com/office/drawing/2014/chart" uri="{C3380CC4-5D6E-409C-BE32-E72D297353CC}">
              <c16:uniqueId val="{00000000-CF28-45B6-8E45-65C56F9F4A7D}"/>
            </c:ext>
          </c:extLst>
        </c:ser>
        <c:ser>
          <c:idx val="1"/>
          <c:order val="1"/>
          <c:marker>
            <c:symbol val="none"/>
          </c:marker>
          <c:val>
            <c:numRef>
              <c:f>[4]Charts!$C$17:$G$17</c:f>
              <c:numCache>
                <c:formatCode>General</c:formatCode>
                <c:ptCount val="5"/>
                <c:pt idx="0">
                  <c:v>1</c:v>
                </c:pt>
                <c:pt idx="1">
                  <c:v>5</c:v>
                </c:pt>
                <c:pt idx="2">
                  <c:v>4</c:v>
                </c:pt>
                <c:pt idx="3">
                  <c:v>8</c:v>
                </c:pt>
                <c:pt idx="4">
                  <c:v>13</c:v>
                </c:pt>
              </c:numCache>
            </c:numRef>
          </c:val>
          <c:smooth val="0"/>
          <c:extLst>
            <c:ext xmlns:c16="http://schemas.microsoft.com/office/drawing/2014/chart" uri="{C3380CC4-5D6E-409C-BE32-E72D297353CC}">
              <c16:uniqueId val="{00000001-CF28-45B6-8E45-65C56F9F4A7D}"/>
            </c:ext>
          </c:extLst>
        </c:ser>
        <c:dLbls>
          <c:showLegendKey val="0"/>
          <c:showVal val="0"/>
          <c:showCatName val="0"/>
          <c:showSerName val="0"/>
          <c:showPercent val="0"/>
          <c:showBubbleSize val="0"/>
        </c:dLbls>
        <c:smooth val="0"/>
        <c:axId val="115122560"/>
        <c:axId val="115124096"/>
      </c:lineChart>
      <c:catAx>
        <c:axId val="115122560"/>
        <c:scaling>
          <c:orientation val="minMax"/>
        </c:scaling>
        <c:delete val="0"/>
        <c:axPos val="b"/>
        <c:majorTickMark val="out"/>
        <c:minorTickMark val="none"/>
        <c:tickLblPos val="nextTo"/>
        <c:crossAx val="115124096"/>
        <c:crosses val="autoZero"/>
        <c:auto val="1"/>
        <c:lblAlgn val="ctr"/>
        <c:lblOffset val="100"/>
        <c:noMultiLvlLbl val="0"/>
      </c:catAx>
      <c:valAx>
        <c:axId val="115124096"/>
        <c:scaling>
          <c:orientation val="minMax"/>
        </c:scaling>
        <c:delete val="0"/>
        <c:axPos val="l"/>
        <c:majorGridlines/>
        <c:numFmt formatCode="General" sourceLinked="1"/>
        <c:majorTickMark val="out"/>
        <c:minorTickMark val="none"/>
        <c:tickLblPos val="nextTo"/>
        <c:crossAx val="11512256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Gen!$B$123</c:f>
              <c:strCache>
                <c:ptCount val="1"/>
                <c:pt idx="0">
                  <c:v>1st Quarter</c:v>
                </c:pt>
              </c:strCache>
            </c:strRef>
          </c:tx>
          <c:dLbls>
            <c:dLbl>
              <c:idx val="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9776406991188178"/>
                      <c:h val="0.21355691979393099"/>
                    </c:manualLayout>
                  </c15:layout>
                </c:ext>
                <c:ext xmlns:c16="http://schemas.microsoft.com/office/drawing/2014/chart" uri="{C3380CC4-5D6E-409C-BE32-E72D297353CC}">
                  <c16:uniqueId val="{00000002-0261-4B86-A8C1-9ACABA7D2AEB}"/>
                </c:ext>
              </c:extLst>
            </c:dLbl>
            <c:dLbl>
              <c:idx val="1"/>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32390262765486899"/>
                      <c:h val="0.20681535272462823"/>
                    </c:manualLayout>
                  </c15:layout>
                </c:ext>
                <c:ext xmlns:c16="http://schemas.microsoft.com/office/drawing/2014/chart" uri="{C3380CC4-5D6E-409C-BE32-E72D297353CC}">
                  <c16:uniqueId val="{00000001-0261-4B86-A8C1-9ACABA7D2AEB}"/>
                </c:ext>
              </c:extLst>
            </c:dLbl>
            <c:dLbl>
              <c:idx val="2"/>
              <c:layout>
                <c:manualLayout>
                  <c:x val="3.7841567322896175E-2"/>
                  <c:y val="-8.0898804831633364E-2"/>
                </c:manualLayout>
              </c:layout>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40799499948352719"/>
                      <c:h val="0.18877661790974259"/>
                    </c:manualLayout>
                  </c15:layout>
                </c:ext>
                <c:ext xmlns:c16="http://schemas.microsoft.com/office/drawing/2014/chart" uri="{C3380CC4-5D6E-409C-BE32-E72D297353CC}">
                  <c16:uniqueId val="{00000000-0261-4B86-A8C1-9ACABA7D2AEB}"/>
                </c:ext>
              </c:extLst>
            </c:dLbl>
            <c:spPr>
              <a:solidFill>
                <a:sysClr val="window" lastClr="FFFFFF"/>
              </a:soli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Gen!$C$122:$E$122</c:f>
              <c:strCache>
                <c:ptCount val="3"/>
                <c:pt idx="0">
                  <c:v>USA</c:v>
                </c:pt>
                <c:pt idx="1">
                  <c:v>Asia</c:v>
                </c:pt>
                <c:pt idx="2">
                  <c:v>Europe</c:v>
                </c:pt>
              </c:strCache>
            </c:strRef>
          </c:cat>
          <c:val>
            <c:numRef>
              <c:f>Gen!$C$123:$E$123</c:f>
              <c:numCache>
                <c:formatCode>General</c:formatCode>
                <c:ptCount val="3"/>
                <c:pt idx="0">
                  <c:v>5</c:v>
                </c:pt>
                <c:pt idx="1">
                  <c:v>4</c:v>
                </c:pt>
                <c:pt idx="2">
                  <c:v>4</c:v>
                </c:pt>
              </c:numCache>
            </c:numRef>
          </c:val>
          <c:extLst>
            <c:ext xmlns:c16="http://schemas.microsoft.com/office/drawing/2014/chart" uri="{C3380CC4-5D6E-409C-BE32-E72D297353CC}">
              <c16:uniqueId val="{00000000-0994-44A7-B1DD-22DCCDE34773}"/>
            </c:ext>
          </c:extLst>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tx>
            <c:strRef>
              <c:f>Charts!$I$16</c:f>
              <c:strCache>
                <c:ptCount val="1"/>
                <c:pt idx="0">
                  <c:v>Income B</c:v>
                </c:pt>
              </c:strCache>
            </c:strRef>
          </c:tx>
          <c:spPr>
            <a:ln w="25400">
              <a:noFill/>
            </a:ln>
          </c:spPr>
          <c:val>
            <c:numRef>
              <c:f>Charts!$J$16:$N$16</c:f>
              <c:numCache>
                <c:formatCode>General</c:formatCode>
                <c:ptCount val="5"/>
                <c:pt idx="0">
                  <c:v>5</c:v>
                </c:pt>
                <c:pt idx="1">
                  <c:v>4.5</c:v>
                </c:pt>
                <c:pt idx="2">
                  <c:v>4</c:v>
                </c:pt>
                <c:pt idx="3">
                  <c:v>8</c:v>
                </c:pt>
                <c:pt idx="4">
                  <c:v>10</c:v>
                </c:pt>
              </c:numCache>
            </c:numRef>
          </c:val>
          <c:extLst>
            <c:ext xmlns:c16="http://schemas.microsoft.com/office/drawing/2014/chart" uri="{C3380CC4-5D6E-409C-BE32-E72D297353CC}">
              <c16:uniqueId val="{00000000-F852-4992-BE12-D8AF5991240C}"/>
            </c:ext>
          </c:extLst>
        </c:ser>
        <c:ser>
          <c:idx val="0"/>
          <c:order val="1"/>
          <c:tx>
            <c:strRef>
              <c:f>Charts!$I$15</c:f>
              <c:strCache>
                <c:ptCount val="1"/>
                <c:pt idx="0">
                  <c:v>Income A</c:v>
                </c:pt>
              </c:strCache>
            </c:strRef>
          </c:tx>
          <c:val>
            <c:numRef>
              <c:f>Charts!$J$15:$N$15</c:f>
              <c:numCache>
                <c:formatCode>General</c:formatCode>
                <c:ptCount val="5"/>
                <c:pt idx="0">
                  <c:v>3</c:v>
                </c:pt>
                <c:pt idx="1">
                  <c:v>2.5</c:v>
                </c:pt>
                <c:pt idx="2">
                  <c:v>5</c:v>
                </c:pt>
                <c:pt idx="3">
                  <c:v>6</c:v>
                </c:pt>
                <c:pt idx="4">
                  <c:v>8</c:v>
                </c:pt>
              </c:numCache>
            </c:numRef>
          </c:val>
          <c:extLst>
            <c:ext xmlns:c16="http://schemas.microsoft.com/office/drawing/2014/chart" uri="{C3380CC4-5D6E-409C-BE32-E72D297353CC}">
              <c16:uniqueId val="{00000001-F852-4992-BE12-D8AF5991240C}"/>
            </c:ext>
          </c:extLst>
        </c:ser>
        <c:dLbls>
          <c:showLegendKey val="0"/>
          <c:showVal val="0"/>
          <c:showCatName val="0"/>
          <c:showSerName val="0"/>
          <c:showPercent val="0"/>
          <c:showBubbleSize val="0"/>
        </c:dLbls>
        <c:axId val="115214976"/>
        <c:axId val="115220864"/>
      </c:areaChart>
      <c:catAx>
        <c:axId val="115214976"/>
        <c:scaling>
          <c:orientation val="minMax"/>
        </c:scaling>
        <c:delete val="0"/>
        <c:axPos val="b"/>
        <c:majorTickMark val="out"/>
        <c:minorTickMark val="none"/>
        <c:tickLblPos val="nextTo"/>
        <c:crossAx val="115220864"/>
        <c:crosses val="autoZero"/>
        <c:auto val="1"/>
        <c:lblAlgn val="ctr"/>
        <c:lblOffset val="100"/>
        <c:noMultiLvlLbl val="0"/>
      </c:catAx>
      <c:valAx>
        <c:axId val="115220864"/>
        <c:scaling>
          <c:orientation val="minMax"/>
        </c:scaling>
        <c:delete val="0"/>
        <c:axPos val="l"/>
        <c:majorGridlines/>
        <c:numFmt formatCode="General" sourceLinked="1"/>
        <c:majorTickMark val="out"/>
        <c:minorTickMark val="none"/>
        <c:tickLblPos val="nextTo"/>
        <c:crossAx val="115214976"/>
        <c:crosses val="autoZero"/>
        <c:crossBetween val="midCat"/>
      </c:valAx>
    </c:plotArea>
    <c:plotVisOnly val="1"/>
    <c:dispBlanksAs val="zero"/>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Charts!$J$14</c:f>
              <c:strCache>
                <c:ptCount val="1"/>
                <c:pt idx="0">
                  <c:v>A</c:v>
                </c:pt>
              </c:strCache>
            </c:strRef>
          </c:tx>
          <c:invertIfNegative val="0"/>
          <c:cat>
            <c:strRef>
              <c:f>Charts!$I$15:$I$16</c:f>
              <c:strCache>
                <c:ptCount val="2"/>
                <c:pt idx="0">
                  <c:v>Income A</c:v>
                </c:pt>
                <c:pt idx="1">
                  <c:v>Income B</c:v>
                </c:pt>
              </c:strCache>
            </c:strRef>
          </c:cat>
          <c:val>
            <c:numRef>
              <c:f>Charts!$J$15:$J$16</c:f>
              <c:numCache>
                <c:formatCode>General</c:formatCode>
                <c:ptCount val="2"/>
                <c:pt idx="0">
                  <c:v>3</c:v>
                </c:pt>
                <c:pt idx="1">
                  <c:v>5</c:v>
                </c:pt>
              </c:numCache>
            </c:numRef>
          </c:val>
          <c:extLst>
            <c:ext xmlns:c16="http://schemas.microsoft.com/office/drawing/2014/chart" uri="{C3380CC4-5D6E-409C-BE32-E72D297353CC}">
              <c16:uniqueId val="{00000000-93CB-4810-B8BB-CE5D9039CED3}"/>
            </c:ext>
          </c:extLst>
        </c:ser>
        <c:dLbls>
          <c:showLegendKey val="0"/>
          <c:showVal val="0"/>
          <c:showCatName val="0"/>
          <c:showSerName val="0"/>
          <c:showPercent val="0"/>
          <c:showBubbleSize val="0"/>
        </c:dLbls>
        <c:gapWidth val="150"/>
        <c:axId val="115092096"/>
        <c:axId val="115093888"/>
      </c:barChart>
      <c:catAx>
        <c:axId val="115092096"/>
        <c:scaling>
          <c:orientation val="minMax"/>
        </c:scaling>
        <c:delete val="0"/>
        <c:axPos val="l"/>
        <c:numFmt formatCode="General" sourceLinked="1"/>
        <c:majorTickMark val="out"/>
        <c:minorTickMark val="none"/>
        <c:tickLblPos val="nextTo"/>
        <c:crossAx val="115093888"/>
        <c:crosses val="autoZero"/>
        <c:auto val="1"/>
        <c:lblAlgn val="ctr"/>
        <c:lblOffset val="100"/>
        <c:noMultiLvlLbl val="0"/>
      </c:catAx>
      <c:valAx>
        <c:axId val="115093888"/>
        <c:scaling>
          <c:orientation val="minMax"/>
        </c:scaling>
        <c:delete val="0"/>
        <c:axPos val="b"/>
        <c:majorGridlines/>
        <c:numFmt formatCode="General" sourceLinked="1"/>
        <c:majorTickMark val="out"/>
        <c:minorTickMark val="none"/>
        <c:tickLblPos val="nextTo"/>
        <c:crossAx val="115092096"/>
        <c:crosses val="autoZero"/>
        <c:crossBetween val="between"/>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Charts!$I$15</c:f>
              <c:strCache>
                <c:ptCount val="1"/>
                <c:pt idx="0">
                  <c:v>Income A</c:v>
                </c:pt>
              </c:strCache>
            </c:strRef>
          </c:tx>
          <c:spPr>
            <a:solidFill>
              <a:schemeClr val="accent1"/>
            </a:solidFill>
            <a:ln>
              <a:noFill/>
            </a:ln>
            <a:effectLst/>
          </c:spPr>
          <c:invertIfNegative val="0"/>
          <c:cat>
            <c:strRef>
              <c:f>Charts!$J$14:$L$14</c:f>
              <c:strCache>
                <c:ptCount val="3"/>
                <c:pt idx="0">
                  <c:v>A</c:v>
                </c:pt>
                <c:pt idx="1">
                  <c:v>B</c:v>
                </c:pt>
                <c:pt idx="2">
                  <c:v>C</c:v>
                </c:pt>
              </c:strCache>
            </c:strRef>
          </c:cat>
          <c:val>
            <c:numRef>
              <c:f>Charts!$J$15:$L$15</c:f>
              <c:numCache>
                <c:formatCode>General</c:formatCode>
                <c:ptCount val="3"/>
                <c:pt idx="0">
                  <c:v>3</c:v>
                </c:pt>
                <c:pt idx="1">
                  <c:v>2.5</c:v>
                </c:pt>
                <c:pt idx="2">
                  <c:v>5</c:v>
                </c:pt>
              </c:numCache>
            </c:numRef>
          </c:val>
          <c:extLst>
            <c:ext xmlns:c16="http://schemas.microsoft.com/office/drawing/2014/chart" uri="{C3380CC4-5D6E-409C-BE32-E72D297353CC}">
              <c16:uniqueId val="{00000000-8594-494B-ABE4-F0483332B21A}"/>
            </c:ext>
          </c:extLst>
        </c:ser>
        <c:ser>
          <c:idx val="1"/>
          <c:order val="1"/>
          <c:tx>
            <c:strRef>
              <c:f>Charts!$I$16</c:f>
              <c:strCache>
                <c:ptCount val="1"/>
                <c:pt idx="0">
                  <c:v>Income B</c:v>
                </c:pt>
              </c:strCache>
            </c:strRef>
          </c:tx>
          <c:spPr>
            <a:solidFill>
              <a:schemeClr val="accent3"/>
            </a:solidFill>
            <a:ln>
              <a:noFill/>
            </a:ln>
            <a:effectLst/>
          </c:spPr>
          <c:invertIfNegative val="0"/>
          <c:cat>
            <c:strRef>
              <c:f>Charts!$J$14:$L$14</c:f>
              <c:strCache>
                <c:ptCount val="3"/>
                <c:pt idx="0">
                  <c:v>A</c:v>
                </c:pt>
                <c:pt idx="1">
                  <c:v>B</c:v>
                </c:pt>
                <c:pt idx="2">
                  <c:v>C</c:v>
                </c:pt>
              </c:strCache>
            </c:strRef>
          </c:cat>
          <c:val>
            <c:numRef>
              <c:f>Charts!$J$16:$L$16</c:f>
              <c:numCache>
                <c:formatCode>General</c:formatCode>
                <c:ptCount val="3"/>
                <c:pt idx="0">
                  <c:v>5</c:v>
                </c:pt>
                <c:pt idx="1">
                  <c:v>4.5</c:v>
                </c:pt>
                <c:pt idx="2">
                  <c:v>4</c:v>
                </c:pt>
              </c:numCache>
            </c:numRef>
          </c:val>
          <c:extLst>
            <c:ext xmlns:c16="http://schemas.microsoft.com/office/drawing/2014/chart" uri="{C3380CC4-5D6E-409C-BE32-E72D297353CC}">
              <c16:uniqueId val="{00000001-8594-494B-ABE4-F0483332B21A}"/>
            </c:ext>
          </c:extLst>
        </c:ser>
        <c:dLbls>
          <c:showLegendKey val="0"/>
          <c:showVal val="0"/>
          <c:showCatName val="0"/>
          <c:showSerName val="0"/>
          <c:showPercent val="0"/>
          <c:showBubbleSize val="0"/>
        </c:dLbls>
        <c:gapWidth val="182"/>
        <c:axId val="2021597039"/>
        <c:axId val="2021617839"/>
      </c:barChart>
      <c:catAx>
        <c:axId val="2021597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1617839"/>
        <c:crosses val="autoZero"/>
        <c:auto val="1"/>
        <c:lblAlgn val="ctr"/>
        <c:lblOffset val="100"/>
        <c:noMultiLvlLbl val="0"/>
      </c:catAx>
      <c:valAx>
        <c:axId val="20216178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1597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[5]Gen!$B$114</c:f>
              <c:strCache>
                <c:ptCount val="1"/>
                <c:pt idx="0">
                  <c:v>1st Quarter</c:v>
                </c:pt>
              </c:strCache>
            </c:strRef>
          </c:tx>
          <c:spPr>
            <a:solidFill>
              <a:schemeClr val="bg2">
                <a:lumMod val="75000"/>
              </a:schemeClr>
            </a:solidFill>
          </c:spPr>
          <c:invertIfNegative val="0"/>
          <c:cat>
            <c:strRef>
              <c:f>[5]Gen!$C$113:$E$113</c:f>
              <c:strCache>
                <c:ptCount val="3"/>
                <c:pt idx="0">
                  <c:v>USA</c:v>
                </c:pt>
                <c:pt idx="1">
                  <c:v>Asia</c:v>
                </c:pt>
                <c:pt idx="2">
                  <c:v>Europe</c:v>
                </c:pt>
              </c:strCache>
            </c:strRef>
          </c:cat>
          <c:val>
            <c:numRef>
              <c:f>[5]Gen!$C$114:$E$114</c:f>
              <c:numCache>
                <c:formatCode>General</c:formatCode>
                <c:ptCount val="3"/>
                <c:pt idx="0">
                  <c:v>5</c:v>
                </c:pt>
                <c:pt idx="1">
                  <c:v>4</c:v>
                </c:pt>
                <c:pt idx="2">
                  <c:v>4</c:v>
                </c:pt>
              </c:numCache>
            </c:numRef>
          </c:val>
          <c:extLst>
            <c:ext xmlns:c16="http://schemas.microsoft.com/office/drawing/2014/chart" uri="{C3380CC4-5D6E-409C-BE32-E72D297353CC}">
              <c16:uniqueId val="{00000000-B207-458E-B675-AA82A733A198}"/>
            </c:ext>
          </c:extLst>
        </c:ser>
        <c:ser>
          <c:idx val="1"/>
          <c:order val="1"/>
          <c:tx>
            <c:strRef>
              <c:f>[5]Gen!$B$115</c:f>
              <c:strCache>
                <c:ptCount val="1"/>
                <c:pt idx="0">
                  <c:v>2nd Quarter</c:v>
                </c:pt>
              </c:strCache>
            </c:strRef>
          </c:tx>
          <c:spPr>
            <a:solidFill>
              <a:srgbClr val="C00000"/>
            </a:solidFill>
          </c:spPr>
          <c:invertIfNegative val="0"/>
          <c:cat>
            <c:strRef>
              <c:f>[5]Gen!$C$113:$E$113</c:f>
              <c:strCache>
                <c:ptCount val="3"/>
                <c:pt idx="0">
                  <c:v>USA</c:v>
                </c:pt>
                <c:pt idx="1">
                  <c:v>Asia</c:v>
                </c:pt>
                <c:pt idx="2">
                  <c:v>Europe</c:v>
                </c:pt>
              </c:strCache>
            </c:strRef>
          </c:cat>
          <c:val>
            <c:numRef>
              <c:f>[5]Gen!$C$115:$E$115</c:f>
              <c:numCache>
                <c:formatCode>General</c:formatCode>
                <c:ptCount val="3"/>
                <c:pt idx="0">
                  <c:v>1</c:v>
                </c:pt>
                <c:pt idx="1">
                  <c:v>3</c:v>
                </c:pt>
                <c:pt idx="2">
                  <c:v>5</c:v>
                </c:pt>
              </c:numCache>
            </c:numRef>
          </c:val>
          <c:extLst>
            <c:ext xmlns:c16="http://schemas.microsoft.com/office/drawing/2014/chart" uri="{C3380CC4-5D6E-409C-BE32-E72D297353CC}">
              <c16:uniqueId val="{00000001-B207-458E-B675-AA82A733A198}"/>
            </c:ext>
          </c:extLst>
        </c:ser>
        <c:dLbls>
          <c:showLegendKey val="0"/>
          <c:showVal val="0"/>
          <c:showCatName val="0"/>
          <c:showSerName val="0"/>
          <c:showPercent val="0"/>
          <c:showBubbleSize val="0"/>
        </c:dLbls>
        <c:gapWidth val="150"/>
        <c:axId val="141196672"/>
        <c:axId val="141198464"/>
      </c:barChart>
      <c:catAx>
        <c:axId val="141196672"/>
        <c:scaling>
          <c:orientation val="minMax"/>
        </c:scaling>
        <c:delete val="0"/>
        <c:axPos val="b"/>
        <c:numFmt formatCode="General" sourceLinked="0"/>
        <c:majorTickMark val="out"/>
        <c:minorTickMark val="none"/>
        <c:tickLblPos val="nextTo"/>
        <c:crossAx val="141198464"/>
        <c:crosses val="autoZero"/>
        <c:auto val="1"/>
        <c:lblAlgn val="ctr"/>
        <c:lblOffset val="100"/>
        <c:noMultiLvlLbl val="0"/>
      </c:catAx>
      <c:valAx>
        <c:axId val="141198464"/>
        <c:scaling>
          <c:orientation val="minMax"/>
        </c:scaling>
        <c:delete val="0"/>
        <c:axPos val="l"/>
        <c:majorGridlines/>
        <c:numFmt formatCode="General" sourceLinked="1"/>
        <c:majorTickMark val="out"/>
        <c:minorTickMark val="none"/>
        <c:tickLblPos val="nextTo"/>
        <c:crossAx val="1411966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Charts!$I$15</c:f>
              <c:strCache>
                <c:ptCount val="1"/>
                <c:pt idx="0">
                  <c:v>Income A</c:v>
                </c:pt>
              </c:strCache>
            </c:strRef>
          </c:tx>
          <c:spPr>
            <a:solidFill>
              <a:schemeClr val="bg2">
                <a:lumMod val="75000"/>
              </a:schemeClr>
            </a:solidFill>
          </c:spPr>
          <c:invertIfNegative val="0"/>
          <c:val>
            <c:numRef>
              <c:f>Charts!$J$15:$L$15</c:f>
              <c:numCache>
                <c:formatCode>General</c:formatCode>
                <c:ptCount val="3"/>
                <c:pt idx="0">
                  <c:v>3</c:v>
                </c:pt>
                <c:pt idx="1">
                  <c:v>2.5</c:v>
                </c:pt>
                <c:pt idx="2">
                  <c:v>5</c:v>
                </c:pt>
              </c:numCache>
            </c:numRef>
          </c:val>
          <c:extLst>
            <c:ext xmlns:c16="http://schemas.microsoft.com/office/drawing/2014/chart" uri="{C3380CC4-5D6E-409C-BE32-E72D297353CC}">
              <c16:uniqueId val="{00000000-30AA-463A-81C0-366E2163FA40}"/>
            </c:ext>
          </c:extLst>
        </c:ser>
        <c:ser>
          <c:idx val="1"/>
          <c:order val="1"/>
          <c:tx>
            <c:strRef>
              <c:f>Charts!$I$16</c:f>
              <c:strCache>
                <c:ptCount val="1"/>
                <c:pt idx="0">
                  <c:v>Income B</c:v>
                </c:pt>
              </c:strCache>
            </c:strRef>
          </c:tx>
          <c:spPr>
            <a:solidFill>
              <a:srgbClr val="C00000"/>
            </a:solidFill>
          </c:spPr>
          <c:invertIfNegative val="0"/>
          <c:val>
            <c:numRef>
              <c:f>Charts!$J$16:$L$16</c:f>
              <c:numCache>
                <c:formatCode>General</c:formatCode>
                <c:ptCount val="3"/>
                <c:pt idx="0">
                  <c:v>5</c:v>
                </c:pt>
                <c:pt idx="1">
                  <c:v>4.5</c:v>
                </c:pt>
                <c:pt idx="2">
                  <c:v>4</c:v>
                </c:pt>
              </c:numCache>
            </c:numRef>
          </c:val>
          <c:extLst>
            <c:ext xmlns:c16="http://schemas.microsoft.com/office/drawing/2014/chart" uri="{C3380CC4-5D6E-409C-BE32-E72D297353CC}">
              <c16:uniqueId val="{00000001-30AA-463A-81C0-366E2163FA40}"/>
            </c:ext>
          </c:extLst>
        </c:ser>
        <c:dLbls>
          <c:showLegendKey val="0"/>
          <c:showVal val="0"/>
          <c:showCatName val="0"/>
          <c:showSerName val="0"/>
          <c:showPercent val="0"/>
          <c:showBubbleSize val="0"/>
        </c:dLbls>
        <c:gapWidth val="150"/>
        <c:shape val="box"/>
        <c:axId val="115092096"/>
        <c:axId val="115093888"/>
        <c:axId val="0"/>
      </c:bar3DChart>
      <c:catAx>
        <c:axId val="115092096"/>
        <c:scaling>
          <c:orientation val="minMax"/>
        </c:scaling>
        <c:delete val="0"/>
        <c:axPos val="b"/>
        <c:majorTickMark val="out"/>
        <c:minorTickMark val="none"/>
        <c:tickLblPos val="nextTo"/>
        <c:crossAx val="115093888"/>
        <c:crosses val="autoZero"/>
        <c:auto val="1"/>
        <c:lblAlgn val="ctr"/>
        <c:lblOffset val="100"/>
        <c:noMultiLvlLbl val="0"/>
      </c:catAx>
      <c:valAx>
        <c:axId val="115093888"/>
        <c:scaling>
          <c:orientation val="minMax"/>
        </c:scaling>
        <c:delete val="0"/>
        <c:axPos val="l"/>
        <c:majorGridlines/>
        <c:numFmt formatCode="General" sourceLinked="1"/>
        <c:majorTickMark val="out"/>
        <c:minorTickMark val="none"/>
        <c:tickLblPos val="nextTo"/>
        <c:crossAx val="115092096"/>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00000"/>
            </a:solidFill>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Charts!$I$15:$I$16</c:f>
              <c:strCache>
                <c:ptCount val="2"/>
                <c:pt idx="0">
                  <c:v>Income A</c:v>
                </c:pt>
                <c:pt idx="1">
                  <c:v>Income B</c:v>
                </c:pt>
              </c:strCache>
            </c:strRef>
          </c:cat>
          <c:val>
            <c:numRef>
              <c:f>Charts!$J$15:$J$16</c:f>
              <c:numCache>
                <c:formatCode>General</c:formatCode>
                <c:ptCount val="2"/>
                <c:pt idx="0">
                  <c:v>3</c:v>
                </c:pt>
                <c:pt idx="1">
                  <c:v>5</c:v>
                </c:pt>
              </c:numCache>
            </c:numRef>
          </c:val>
          <c:extLst>
            <c:ext xmlns:c16="http://schemas.microsoft.com/office/drawing/2014/chart" uri="{C3380CC4-5D6E-409C-BE32-E72D297353CC}">
              <c16:uniqueId val="{00000000-5541-4154-96D4-9B85A021B96C}"/>
            </c:ext>
          </c:extLst>
        </c:ser>
        <c:ser>
          <c:idx val="1"/>
          <c:order val="1"/>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Charts!$I$15:$I$16</c:f>
              <c:strCache>
                <c:ptCount val="2"/>
                <c:pt idx="0">
                  <c:v>Income A</c:v>
                </c:pt>
                <c:pt idx="1">
                  <c:v>Income B</c:v>
                </c:pt>
              </c:strCache>
            </c:strRef>
          </c:cat>
          <c:val>
            <c:numRef>
              <c:f>Charts!$K$15:$K$16</c:f>
              <c:numCache>
                <c:formatCode>General</c:formatCode>
                <c:ptCount val="2"/>
                <c:pt idx="0">
                  <c:v>2.5</c:v>
                </c:pt>
                <c:pt idx="1">
                  <c:v>4.5</c:v>
                </c:pt>
              </c:numCache>
            </c:numRef>
          </c:val>
          <c:extLst>
            <c:ext xmlns:c16="http://schemas.microsoft.com/office/drawing/2014/chart" uri="{C3380CC4-5D6E-409C-BE32-E72D297353CC}">
              <c16:uniqueId val="{00000001-5541-4154-96D4-9B85A021B96C}"/>
            </c:ext>
          </c:extLst>
        </c:ser>
        <c:dLbls>
          <c:dLblPos val="inEnd"/>
          <c:showLegendKey val="0"/>
          <c:showVal val="1"/>
          <c:showCatName val="0"/>
          <c:showSerName val="0"/>
          <c:showPercent val="0"/>
          <c:showBubbleSize val="0"/>
        </c:dLbls>
        <c:gapWidth val="150"/>
        <c:axId val="115092096"/>
        <c:axId val="115093888"/>
      </c:barChart>
      <c:catAx>
        <c:axId val="115092096"/>
        <c:scaling>
          <c:orientation val="minMax"/>
        </c:scaling>
        <c:delete val="0"/>
        <c:axPos val="l"/>
        <c:numFmt formatCode="General" sourceLinked="1"/>
        <c:majorTickMark val="out"/>
        <c:minorTickMark val="none"/>
        <c:tickLblPos val="nextTo"/>
        <c:crossAx val="115093888"/>
        <c:crosses val="autoZero"/>
        <c:auto val="1"/>
        <c:lblAlgn val="ctr"/>
        <c:lblOffset val="100"/>
        <c:noMultiLvlLbl val="0"/>
      </c:catAx>
      <c:valAx>
        <c:axId val="115093888"/>
        <c:scaling>
          <c:orientation val="minMax"/>
        </c:scaling>
        <c:delete val="0"/>
        <c:axPos val="b"/>
        <c:majorGridlines/>
        <c:numFmt formatCode="General" sourceLinked="1"/>
        <c:majorTickMark val="out"/>
        <c:minorTickMark val="none"/>
        <c:tickLblPos val="nextTo"/>
        <c:crossAx val="115092096"/>
        <c:crosses val="autoZero"/>
        <c:crossBetween val="between"/>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Charts!$I$15</c:f>
              <c:strCache>
                <c:ptCount val="1"/>
                <c:pt idx="0">
                  <c:v>Income A</c:v>
                </c:pt>
              </c:strCache>
            </c:strRef>
          </c:tx>
          <c:dPt>
            <c:idx val="2"/>
            <c:bubble3D val="0"/>
            <c:spPr>
              <a:solidFill>
                <a:srgbClr val="C00000"/>
              </a:solidFill>
            </c:spPr>
            <c:extLst>
              <c:ext xmlns:c16="http://schemas.microsoft.com/office/drawing/2014/chart" uri="{C3380CC4-5D6E-409C-BE32-E72D297353CC}">
                <c16:uniqueId val="{00000001-656E-4D6C-90CC-3365DEB6851E}"/>
              </c:ext>
            </c:extLst>
          </c:dPt>
          <c:dLbls>
            <c:spPr>
              <a:solidFill>
                <a:sysClr val="window" lastClr="FFFFFF"/>
              </a:soli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val>
            <c:numRef>
              <c:f>Charts!$J$15:$L$15</c:f>
              <c:numCache>
                <c:formatCode>General</c:formatCode>
                <c:ptCount val="3"/>
                <c:pt idx="0">
                  <c:v>3</c:v>
                </c:pt>
                <c:pt idx="1">
                  <c:v>2.5</c:v>
                </c:pt>
                <c:pt idx="2">
                  <c:v>5</c:v>
                </c:pt>
              </c:numCache>
            </c:numRef>
          </c:val>
          <c:extLst>
            <c:ext xmlns:c16="http://schemas.microsoft.com/office/drawing/2014/chart" uri="{C3380CC4-5D6E-409C-BE32-E72D297353CC}">
              <c16:uniqueId val="{00000000-656E-4D6C-90CC-3365DEB6851E}"/>
            </c:ext>
          </c:extLst>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91599373396324E-2"/>
          <c:y val="6.6906869089679452E-2"/>
          <c:w val="0.82750735033750478"/>
          <c:h val="0.81538188124253885"/>
        </c:manualLayout>
      </c:layout>
      <c:barChart>
        <c:barDir val="col"/>
        <c:grouping val="clustered"/>
        <c:varyColors val="0"/>
        <c:ser>
          <c:idx val="0"/>
          <c:order val="0"/>
          <c:tx>
            <c:strRef>
              <c:f>Charts!$C$283</c:f>
              <c:strCache>
                <c:ptCount val="1"/>
                <c:pt idx="0">
                  <c:v>A</c:v>
                </c:pt>
              </c:strCache>
            </c:strRef>
          </c:tx>
          <c:spPr>
            <a:solidFill>
              <a:srgbClr val="C00000"/>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Charts!$B$284:$B$288</c15:sqref>
                  </c15:fullRef>
                </c:ext>
              </c:extLst>
              <c:f>Charts!$B$286:$B$288</c:f>
              <c:strCache>
                <c:ptCount val="3"/>
                <c:pt idx="0">
                  <c:v>France</c:v>
                </c:pt>
                <c:pt idx="1">
                  <c:v>Israel</c:v>
                </c:pt>
                <c:pt idx="2">
                  <c:v>Japan</c:v>
                </c:pt>
              </c:strCache>
            </c:strRef>
          </c:cat>
          <c:val>
            <c:numRef>
              <c:extLst>
                <c:ext xmlns:c15="http://schemas.microsoft.com/office/drawing/2012/chart" uri="{02D57815-91ED-43cb-92C2-25804820EDAC}">
                  <c15:fullRef>
                    <c15:sqref>Charts!$C$284:$C$288</c15:sqref>
                  </c15:fullRef>
                </c:ext>
              </c:extLst>
              <c:f>Charts!$C$286:$C$288</c:f>
              <c:numCache>
                <c:formatCode>0</c:formatCode>
                <c:ptCount val="3"/>
                <c:pt idx="0">
                  <c:v>54</c:v>
                </c:pt>
                <c:pt idx="1">
                  <c:v>20</c:v>
                </c:pt>
                <c:pt idx="2">
                  <c:v>7</c:v>
                </c:pt>
              </c:numCache>
            </c:numRef>
          </c:val>
          <c:extLst xmlns:c15="http://schemas.microsoft.com/office/drawing/2012/chart">
            <c:ext xmlns:c16="http://schemas.microsoft.com/office/drawing/2014/chart" uri="{C3380CC4-5D6E-409C-BE32-E72D297353CC}">
              <c16:uniqueId val="{00000000-D9C0-42F3-AD4C-416434CFD3C6}"/>
            </c:ext>
          </c:extLst>
        </c:ser>
        <c:ser>
          <c:idx val="1"/>
          <c:order val="1"/>
          <c:tx>
            <c:strRef>
              <c:f>Charts!$D$283</c:f>
              <c:strCache>
                <c:ptCount val="1"/>
                <c:pt idx="0">
                  <c:v>B</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Charts!$B$284:$B$288</c15:sqref>
                  </c15:fullRef>
                </c:ext>
              </c:extLst>
              <c:f>Charts!$B$286:$B$288</c:f>
              <c:strCache>
                <c:ptCount val="3"/>
                <c:pt idx="0">
                  <c:v>France</c:v>
                </c:pt>
                <c:pt idx="1">
                  <c:v>Israel</c:v>
                </c:pt>
                <c:pt idx="2">
                  <c:v>Japan</c:v>
                </c:pt>
              </c:strCache>
            </c:strRef>
          </c:cat>
          <c:val>
            <c:numRef>
              <c:extLst>
                <c:ext xmlns:c15="http://schemas.microsoft.com/office/drawing/2012/chart" uri="{02D57815-91ED-43cb-92C2-25804820EDAC}">
                  <c15:fullRef>
                    <c15:sqref>Charts!$D$284:$D$288</c15:sqref>
                  </c15:fullRef>
                </c:ext>
              </c:extLst>
              <c:f>Charts!$D$286:$D$288</c:f>
              <c:numCache>
                <c:formatCode>0</c:formatCode>
                <c:ptCount val="3"/>
                <c:pt idx="0">
                  <c:v>33</c:v>
                </c:pt>
                <c:pt idx="1">
                  <c:v>22</c:v>
                </c:pt>
                <c:pt idx="2">
                  <c:v>30</c:v>
                </c:pt>
              </c:numCache>
            </c:numRef>
          </c:val>
          <c:extLst xmlns:c15="http://schemas.microsoft.com/office/drawing/2012/chart">
            <c:ext xmlns:c16="http://schemas.microsoft.com/office/drawing/2014/chart" uri="{C3380CC4-5D6E-409C-BE32-E72D297353CC}">
              <c16:uniqueId val="{00000001-D9C0-42F3-AD4C-416434CFD3C6}"/>
            </c:ext>
          </c:extLst>
        </c:ser>
        <c:ser>
          <c:idx val="3"/>
          <c:order val="3"/>
          <c:tx>
            <c:strRef>
              <c:f>Charts!$F$283</c:f>
              <c:strCache>
                <c:ptCount val="1"/>
                <c:pt idx="0">
                  <c:v>D</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Charts!$B$284:$B$288</c15:sqref>
                  </c15:fullRef>
                </c:ext>
              </c:extLst>
              <c:f>Charts!$B$286:$B$288</c:f>
              <c:strCache>
                <c:ptCount val="3"/>
                <c:pt idx="0">
                  <c:v>France</c:v>
                </c:pt>
                <c:pt idx="1">
                  <c:v>Israel</c:v>
                </c:pt>
                <c:pt idx="2">
                  <c:v>Japan</c:v>
                </c:pt>
              </c:strCache>
            </c:strRef>
          </c:cat>
          <c:val>
            <c:numRef>
              <c:extLst>
                <c:ext xmlns:c15="http://schemas.microsoft.com/office/drawing/2012/chart" uri="{02D57815-91ED-43cb-92C2-25804820EDAC}">
                  <c15:fullRef>
                    <c15:sqref>Charts!$F$284:$F$288</c15:sqref>
                  </c15:fullRef>
                </c:ext>
              </c:extLst>
              <c:f>Charts!$F$286:$F$288</c:f>
              <c:numCache>
                <c:formatCode>0</c:formatCode>
                <c:ptCount val="3"/>
                <c:pt idx="0">
                  <c:v>20</c:v>
                </c:pt>
                <c:pt idx="1">
                  <c:v>45</c:v>
                </c:pt>
                <c:pt idx="2">
                  <c:v>25</c:v>
                </c:pt>
              </c:numCache>
            </c:numRef>
          </c:val>
          <c:extLst>
            <c:ext xmlns:c16="http://schemas.microsoft.com/office/drawing/2014/chart" uri="{C3380CC4-5D6E-409C-BE32-E72D297353CC}">
              <c16:uniqueId val="{00000002-D9C0-42F3-AD4C-416434CFD3C6}"/>
            </c:ext>
          </c:extLst>
        </c:ser>
        <c:dLbls>
          <c:dLblPos val="inEnd"/>
          <c:showLegendKey val="0"/>
          <c:showVal val="1"/>
          <c:showCatName val="0"/>
          <c:showSerName val="0"/>
          <c:showPercent val="0"/>
          <c:showBubbleSize val="0"/>
        </c:dLbls>
        <c:gapWidth val="150"/>
        <c:axId val="114774400"/>
        <c:axId val="114775936"/>
        <c:extLst>
          <c:ext xmlns:c15="http://schemas.microsoft.com/office/drawing/2012/chart" uri="{02D57815-91ED-43cb-92C2-25804820EDAC}">
            <c15:filteredBarSeries>
              <c15:ser>
                <c:idx val="2"/>
                <c:order val="2"/>
                <c:tx>
                  <c:strRef>
                    <c:extLst>
                      <c:ext uri="{02D57815-91ED-43cb-92C2-25804820EDAC}">
                        <c15:formulaRef>
                          <c15:sqref>Charts!$E$283</c15:sqref>
                        </c15:formulaRef>
                      </c:ext>
                    </c:extLst>
                    <c:strCache>
                      <c:ptCount val="1"/>
                      <c:pt idx="0">
                        <c:v>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tx1"/>
                            </a:solidFill>
                            <a:prstDash val="solid"/>
                            <a:round/>
                          </a:ln>
                          <a:effectLst/>
                        </c:spPr>
                      </c15:leaderLines>
                    </c:ext>
                  </c:extLst>
                </c:dLbls>
                <c:cat>
                  <c:strRef>
                    <c:extLst>
                      <c:ext uri="{02D57815-91ED-43cb-92C2-25804820EDAC}">
                        <c15:fullRef>
                          <c15:sqref>Charts!$B$284:$B$288</c15:sqref>
                        </c15:fullRef>
                        <c15:formulaRef>
                          <c15:sqref>Charts!$B$286:$B$288</c15:sqref>
                        </c15:formulaRef>
                      </c:ext>
                    </c:extLst>
                    <c:strCache>
                      <c:ptCount val="3"/>
                      <c:pt idx="0">
                        <c:v>France</c:v>
                      </c:pt>
                      <c:pt idx="1">
                        <c:v>Israel</c:v>
                      </c:pt>
                      <c:pt idx="2">
                        <c:v>Japan</c:v>
                      </c:pt>
                    </c:strCache>
                  </c:strRef>
                </c:cat>
                <c:val>
                  <c:numRef>
                    <c:extLst>
                      <c:ext uri="{02D57815-91ED-43cb-92C2-25804820EDAC}">
                        <c15:fullRef>
                          <c15:sqref>Charts!$E$284:$E$288</c15:sqref>
                        </c15:fullRef>
                        <c15:formulaRef>
                          <c15:sqref>Charts!$E$286:$E$288</c15:sqref>
                        </c15:formulaRef>
                      </c:ext>
                    </c:extLst>
                    <c:numCache>
                      <c:formatCode>0</c:formatCode>
                      <c:ptCount val="3"/>
                      <c:pt idx="0">
                        <c:v>55</c:v>
                      </c:pt>
                      <c:pt idx="1">
                        <c:v>55</c:v>
                      </c:pt>
                      <c:pt idx="2">
                        <c:v>15</c:v>
                      </c:pt>
                    </c:numCache>
                  </c:numRef>
                </c:val>
                <c:extLst>
                  <c:ext xmlns:c16="http://schemas.microsoft.com/office/drawing/2014/chart" uri="{C3380CC4-5D6E-409C-BE32-E72D297353CC}">
                    <c16:uniqueId val="{00000003-D9C0-42F3-AD4C-416434CFD3C6}"/>
                  </c:ext>
                </c:extLst>
              </c15:ser>
            </c15:filteredBarSeries>
          </c:ext>
        </c:extLst>
      </c:barChart>
      <c:catAx>
        <c:axId val="114774400"/>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14775936"/>
        <c:crosses val="autoZero"/>
        <c:auto val="1"/>
        <c:lblAlgn val="ctr"/>
        <c:lblOffset val="100"/>
        <c:noMultiLvlLbl val="0"/>
      </c:catAx>
      <c:valAx>
        <c:axId val="114775936"/>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14774400"/>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[2]Charts!$C$16:$G$16</c:f>
              <c:numCache>
                <c:formatCode>General</c:formatCode>
                <c:ptCount val="5"/>
                <c:pt idx="0">
                  <c:v>1</c:v>
                </c:pt>
                <c:pt idx="1">
                  <c:v>5</c:v>
                </c:pt>
                <c:pt idx="2">
                  <c:v>4</c:v>
                </c:pt>
                <c:pt idx="3">
                  <c:v>6</c:v>
                </c:pt>
                <c:pt idx="4">
                  <c:v>13</c:v>
                </c:pt>
              </c:numCache>
            </c:numRef>
          </c:val>
          <c:smooth val="0"/>
          <c:extLst>
            <c:ext xmlns:c16="http://schemas.microsoft.com/office/drawing/2014/chart" uri="{C3380CC4-5D6E-409C-BE32-E72D297353CC}">
              <c16:uniqueId val="{00000000-312E-4F5A-9D83-5D79414A2FF7}"/>
            </c:ext>
          </c:extLst>
        </c:ser>
        <c:ser>
          <c:idx val="1"/>
          <c:order val="1"/>
          <c:marker>
            <c:symbol val="none"/>
          </c:marker>
          <c:val>
            <c:numRef>
              <c:f>[2]Charts!$C$17:$G$17</c:f>
              <c:numCache>
                <c:formatCode>General</c:formatCode>
                <c:ptCount val="5"/>
                <c:pt idx="0">
                  <c:v>1</c:v>
                </c:pt>
                <c:pt idx="1">
                  <c:v>5</c:v>
                </c:pt>
                <c:pt idx="2">
                  <c:v>4</c:v>
                </c:pt>
                <c:pt idx="3">
                  <c:v>8</c:v>
                </c:pt>
                <c:pt idx="4">
                  <c:v>13</c:v>
                </c:pt>
              </c:numCache>
            </c:numRef>
          </c:val>
          <c:smooth val="0"/>
          <c:extLst>
            <c:ext xmlns:c16="http://schemas.microsoft.com/office/drawing/2014/chart" uri="{C3380CC4-5D6E-409C-BE32-E72D297353CC}">
              <c16:uniqueId val="{00000001-312E-4F5A-9D83-5D79414A2FF7}"/>
            </c:ext>
          </c:extLst>
        </c:ser>
        <c:dLbls>
          <c:showLegendKey val="0"/>
          <c:showVal val="0"/>
          <c:showCatName val="0"/>
          <c:showSerName val="0"/>
          <c:showPercent val="0"/>
          <c:showBubbleSize val="0"/>
        </c:dLbls>
        <c:smooth val="0"/>
        <c:axId val="133445504"/>
        <c:axId val="133447040"/>
      </c:lineChart>
      <c:catAx>
        <c:axId val="133445504"/>
        <c:scaling>
          <c:orientation val="minMax"/>
        </c:scaling>
        <c:delete val="0"/>
        <c:axPos val="b"/>
        <c:majorTickMark val="out"/>
        <c:minorTickMark val="none"/>
        <c:tickLblPos val="nextTo"/>
        <c:crossAx val="133447040"/>
        <c:crosses val="autoZero"/>
        <c:auto val="1"/>
        <c:lblAlgn val="ctr"/>
        <c:lblOffset val="100"/>
        <c:noMultiLvlLbl val="0"/>
      </c:catAx>
      <c:valAx>
        <c:axId val="133447040"/>
        <c:scaling>
          <c:orientation val="minMax"/>
        </c:scaling>
        <c:delete val="0"/>
        <c:axPos val="l"/>
        <c:majorGridlines/>
        <c:numFmt formatCode="General" sourceLinked="1"/>
        <c:majorTickMark val="out"/>
        <c:minorTickMark val="none"/>
        <c:tickLblPos val="nextTo"/>
        <c:crossAx val="13344550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val>
            <c:numRef>
              <c:f>[2]Charts!$D$52:$G$52</c:f>
              <c:numCache>
                <c:formatCode>General</c:formatCode>
                <c:ptCount val="4"/>
                <c:pt idx="0">
                  <c:v>714.29</c:v>
                </c:pt>
                <c:pt idx="1">
                  <c:v>243.58</c:v>
                </c:pt>
                <c:pt idx="2">
                  <c:v>573.16999999999996</c:v>
                </c:pt>
                <c:pt idx="3">
                  <c:v>560</c:v>
                </c:pt>
              </c:numCache>
            </c:numRef>
          </c:val>
          <c:extLst>
            <c:ext xmlns:c16="http://schemas.microsoft.com/office/drawing/2014/chart" uri="{C3380CC4-5D6E-409C-BE32-E72D297353CC}">
              <c16:uniqueId val="{00000000-9DFA-4E89-86C8-0F28ED1197AB}"/>
            </c:ext>
          </c:extLst>
        </c:ser>
        <c:ser>
          <c:idx val="1"/>
          <c:order val="1"/>
          <c:spPr>
            <a:ln w="25400">
              <a:noFill/>
            </a:ln>
          </c:spPr>
          <c:val>
            <c:numRef>
              <c:f>[2]Charts!$D$53:$G$53</c:f>
              <c:numCache>
                <c:formatCode>General</c:formatCode>
                <c:ptCount val="4"/>
                <c:pt idx="0">
                  <c:v>714.29</c:v>
                </c:pt>
                <c:pt idx="1">
                  <c:v>243.58</c:v>
                </c:pt>
                <c:pt idx="2">
                  <c:v>573.16999999999996</c:v>
                </c:pt>
                <c:pt idx="3">
                  <c:v>560</c:v>
                </c:pt>
              </c:numCache>
            </c:numRef>
          </c:val>
          <c:extLst>
            <c:ext xmlns:c16="http://schemas.microsoft.com/office/drawing/2014/chart" uri="{C3380CC4-5D6E-409C-BE32-E72D297353CC}">
              <c16:uniqueId val="{00000001-9DFA-4E89-86C8-0F28ED1197AB}"/>
            </c:ext>
          </c:extLst>
        </c:ser>
        <c:ser>
          <c:idx val="2"/>
          <c:order val="2"/>
          <c:spPr>
            <a:ln w="25400">
              <a:noFill/>
            </a:ln>
          </c:spPr>
          <c:val>
            <c:numRef>
              <c:f>[2]Charts!$D$54:$G$54</c:f>
              <c:numCache>
                <c:formatCode>General</c:formatCode>
                <c:ptCount val="4"/>
                <c:pt idx="0">
                  <c:v>22</c:v>
                </c:pt>
                <c:pt idx="1">
                  <c:v>55</c:v>
                </c:pt>
                <c:pt idx="2">
                  <c:v>444</c:v>
                </c:pt>
                <c:pt idx="3">
                  <c:v>100</c:v>
                </c:pt>
              </c:numCache>
            </c:numRef>
          </c:val>
          <c:extLst>
            <c:ext xmlns:c16="http://schemas.microsoft.com/office/drawing/2014/chart" uri="{C3380CC4-5D6E-409C-BE32-E72D297353CC}">
              <c16:uniqueId val="{00000002-9DFA-4E89-86C8-0F28ED1197AB}"/>
            </c:ext>
          </c:extLst>
        </c:ser>
        <c:dLbls>
          <c:showLegendKey val="0"/>
          <c:showVal val="0"/>
          <c:showCatName val="0"/>
          <c:showSerName val="0"/>
          <c:showPercent val="0"/>
          <c:showBubbleSize val="0"/>
        </c:dLbls>
        <c:axId val="207854208"/>
        <c:axId val="207880960"/>
      </c:areaChart>
      <c:catAx>
        <c:axId val="207854208"/>
        <c:scaling>
          <c:orientation val="minMax"/>
        </c:scaling>
        <c:delete val="0"/>
        <c:axPos val="b"/>
        <c:majorTickMark val="out"/>
        <c:minorTickMark val="none"/>
        <c:tickLblPos val="nextTo"/>
        <c:crossAx val="207880960"/>
        <c:crosses val="autoZero"/>
        <c:auto val="1"/>
        <c:lblAlgn val="ctr"/>
        <c:lblOffset val="100"/>
        <c:noMultiLvlLbl val="0"/>
      </c:catAx>
      <c:valAx>
        <c:axId val="207880960"/>
        <c:scaling>
          <c:orientation val="minMax"/>
        </c:scaling>
        <c:delete val="0"/>
        <c:axPos val="l"/>
        <c:majorGridlines/>
        <c:numFmt formatCode="General" sourceLinked="1"/>
        <c:majorTickMark val="out"/>
        <c:minorTickMark val="none"/>
        <c:tickLblPos val="nextTo"/>
        <c:crossAx val="207854208"/>
        <c:crosses val="autoZero"/>
        <c:crossBetween val="midCat"/>
      </c:valAx>
    </c:plotArea>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Gen!$B$123</c:f>
              <c:strCache>
                <c:ptCount val="1"/>
                <c:pt idx="0">
                  <c:v>1st Quarter</c:v>
                </c:pt>
              </c:strCache>
            </c:strRef>
          </c:tx>
          <c:spPr>
            <a:solidFill>
              <a:schemeClr val="bg2">
                <a:lumMod val="50000"/>
              </a:schemeClr>
            </a:solidFill>
          </c:spPr>
          <c:invertIfNegative val="0"/>
          <c:cat>
            <c:strRef>
              <c:f>Gen!$C$122:$E$122</c:f>
              <c:strCache>
                <c:ptCount val="3"/>
                <c:pt idx="0">
                  <c:v>USA</c:v>
                </c:pt>
                <c:pt idx="1">
                  <c:v>Asia</c:v>
                </c:pt>
                <c:pt idx="2">
                  <c:v>Europe</c:v>
                </c:pt>
              </c:strCache>
            </c:strRef>
          </c:cat>
          <c:val>
            <c:numRef>
              <c:f>Gen!$C$123:$E$123</c:f>
              <c:numCache>
                <c:formatCode>General</c:formatCode>
                <c:ptCount val="3"/>
                <c:pt idx="0">
                  <c:v>5</c:v>
                </c:pt>
                <c:pt idx="1">
                  <c:v>4</c:v>
                </c:pt>
                <c:pt idx="2">
                  <c:v>4</c:v>
                </c:pt>
              </c:numCache>
            </c:numRef>
          </c:val>
          <c:extLst>
            <c:ext xmlns:c16="http://schemas.microsoft.com/office/drawing/2014/chart" uri="{C3380CC4-5D6E-409C-BE32-E72D297353CC}">
              <c16:uniqueId val="{00000000-8AE6-473A-B101-7B689DACD5BE}"/>
            </c:ext>
          </c:extLst>
        </c:ser>
        <c:ser>
          <c:idx val="1"/>
          <c:order val="1"/>
          <c:tx>
            <c:strRef>
              <c:f>Gen!$B$124</c:f>
              <c:strCache>
                <c:ptCount val="1"/>
                <c:pt idx="0">
                  <c:v>2nd Quarter</c:v>
                </c:pt>
              </c:strCache>
            </c:strRef>
          </c:tx>
          <c:spPr>
            <a:solidFill>
              <a:srgbClr val="C00000"/>
            </a:solidFill>
          </c:spPr>
          <c:invertIfNegative val="0"/>
          <c:cat>
            <c:strRef>
              <c:f>Gen!$C$122:$E$122</c:f>
              <c:strCache>
                <c:ptCount val="3"/>
                <c:pt idx="0">
                  <c:v>USA</c:v>
                </c:pt>
                <c:pt idx="1">
                  <c:v>Asia</c:v>
                </c:pt>
                <c:pt idx="2">
                  <c:v>Europe</c:v>
                </c:pt>
              </c:strCache>
            </c:strRef>
          </c:cat>
          <c:val>
            <c:numRef>
              <c:f>Gen!$C$124:$E$124</c:f>
              <c:numCache>
                <c:formatCode>General</c:formatCode>
                <c:ptCount val="3"/>
                <c:pt idx="0">
                  <c:v>1</c:v>
                </c:pt>
                <c:pt idx="1">
                  <c:v>3</c:v>
                </c:pt>
                <c:pt idx="2">
                  <c:v>5</c:v>
                </c:pt>
              </c:numCache>
            </c:numRef>
          </c:val>
          <c:extLst>
            <c:ext xmlns:c16="http://schemas.microsoft.com/office/drawing/2014/chart" uri="{C3380CC4-5D6E-409C-BE32-E72D297353CC}">
              <c16:uniqueId val="{00000001-8AE6-473A-B101-7B689DACD5BE}"/>
            </c:ext>
          </c:extLst>
        </c:ser>
        <c:dLbls>
          <c:showLegendKey val="0"/>
          <c:showVal val="0"/>
          <c:showCatName val="0"/>
          <c:showSerName val="0"/>
          <c:showPercent val="0"/>
          <c:showBubbleSize val="0"/>
        </c:dLbls>
        <c:gapWidth val="150"/>
        <c:axId val="141196672"/>
        <c:axId val="141198464"/>
      </c:barChart>
      <c:catAx>
        <c:axId val="141196672"/>
        <c:scaling>
          <c:orientation val="minMax"/>
        </c:scaling>
        <c:delete val="0"/>
        <c:axPos val="b"/>
        <c:numFmt formatCode="General" sourceLinked="0"/>
        <c:majorTickMark val="out"/>
        <c:minorTickMark val="none"/>
        <c:tickLblPos val="nextTo"/>
        <c:crossAx val="141198464"/>
        <c:crosses val="autoZero"/>
        <c:auto val="1"/>
        <c:lblAlgn val="ctr"/>
        <c:lblOffset val="100"/>
        <c:noMultiLvlLbl val="0"/>
      </c:catAx>
      <c:valAx>
        <c:axId val="141198464"/>
        <c:scaling>
          <c:orientation val="minMax"/>
        </c:scaling>
        <c:delete val="0"/>
        <c:axPos val="l"/>
        <c:majorGridlines/>
        <c:numFmt formatCode="General" sourceLinked="1"/>
        <c:majorTickMark val="out"/>
        <c:minorTickMark val="none"/>
        <c:tickLblPos val="nextTo"/>
        <c:crossAx val="1411966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marker>
            <c:symbol val="none"/>
          </c:marker>
          <c:val>
            <c:numRef>
              <c:f>[2]Charts!$C$16:$G$16</c:f>
              <c:numCache>
                <c:formatCode>General</c:formatCode>
                <c:ptCount val="5"/>
                <c:pt idx="0">
                  <c:v>1</c:v>
                </c:pt>
                <c:pt idx="1">
                  <c:v>5</c:v>
                </c:pt>
                <c:pt idx="2">
                  <c:v>4</c:v>
                </c:pt>
                <c:pt idx="3">
                  <c:v>6</c:v>
                </c:pt>
                <c:pt idx="4">
                  <c:v>13</c:v>
                </c:pt>
              </c:numCache>
            </c:numRef>
          </c:val>
          <c:smooth val="0"/>
          <c:extLst>
            <c:ext xmlns:c16="http://schemas.microsoft.com/office/drawing/2014/chart" uri="{C3380CC4-5D6E-409C-BE32-E72D297353CC}">
              <c16:uniqueId val="{00000000-2B86-446F-8774-DA75CE860220}"/>
            </c:ext>
          </c:extLst>
        </c:ser>
        <c:ser>
          <c:idx val="1"/>
          <c:order val="1"/>
          <c:marker>
            <c:symbol val="none"/>
          </c:marker>
          <c:val>
            <c:numRef>
              <c:f>[2]Charts!$C$17:$G$17</c:f>
              <c:numCache>
                <c:formatCode>General</c:formatCode>
                <c:ptCount val="5"/>
                <c:pt idx="0">
                  <c:v>1</c:v>
                </c:pt>
                <c:pt idx="1">
                  <c:v>5</c:v>
                </c:pt>
                <c:pt idx="2">
                  <c:v>4</c:v>
                </c:pt>
                <c:pt idx="3">
                  <c:v>8</c:v>
                </c:pt>
                <c:pt idx="4">
                  <c:v>13</c:v>
                </c:pt>
              </c:numCache>
            </c:numRef>
          </c:val>
          <c:smooth val="0"/>
          <c:extLst>
            <c:ext xmlns:c16="http://schemas.microsoft.com/office/drawing/2014/chart" uri="{C3380CC4-5D6E-409C-BE32-E72D297353CC}">
              <c16:uniqueId val="{00000001-2B86-446F-8774-DA75CE860220}"/>
            </c:ext>
          </c:extLst>
        </c:ser>
        <c:dLbls>
          <c:showLegendKey val="0"/>
          <c:showVal val="0"/>
          <c:showCatName val="0"/>
          <c:showSerName val="0"/>
          <c:showPercent val="0"/>
          <c:showBubbleSize val="0"/>
        </c:dLbls>
        <c:smooth val="0"/>
        <c:axId val="133445504"/>
        <c:axId val="133447040"/>
      </c:lineChart>
      <c:catAx>
        <c:axId val="133445504"/>
        <c:scaling>
          <c:orientation val="minMax"/>
        </c:scaling>
        <c:delete val="0"/>
        <c:axPos val="b"/>
        <c:majorTickMark val="out"/>
        <c:minorTickMark val="none"/>
        <c:tickLblPos val="nextTo"/>
        <c:crossAx val="133447040"/>
        <c:crosses val="autoZero"/>
        <c:auto val="1"/>
        <c:lblAlgn val="ctr"/>
        <c:lblOffset val="100"/>
        <c:noMultiLvlLbl val="0"/>
      </c:catAx>
      <c:valAx>
        <c:axId val="133447040"/>
        <c:scaling>
          <c:orientation val="minMax"/>
        </c:scaling>
        <c:delete val="0"/>
        <c:axPos val="l"/>
        <c:majorGridlines/>
        <c:numFmt formatCode="General" sourceLinked="1"/>
        <c:majorTickMark val="out"/>
        <c:minorTickMark val="none"/>
        <c:tickLblPos val="nextTo"/>
        <c:crossAx val="133445504"/>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1969891216372955E-2"/>
          <c:y val="2.7575634863853445E-2"/>
          <c:w val="0.88589841144175674"/>
          <c:h val="0.73769419199951947"/>
        </c:manualLayout>
      </c:layout>
      <c:bar3DChart>
        <c:barDir val="col"/>
        <c:grouping val="standard"/>
        <c:varyColors val="0"/>
        <c:ser>
          <c:idx val="0"/>
          <c:order val="0"/>
          <c:tx>
            <c:strRef>
              <c:f>Charts!$B$284</c:f>
              <c:strCache>
                <c:ptCount val="1"/>
                <c:pt idx="0">
                  <c:v>Italy</c:v>
                </c:pt>
              </c:strCache>
            </c:strRef>
          </c:tx>
          <c:spPr>
            <a:solidFill>
              <a:schemeClr val="accent1"/>
            </a:solidFill>
            <a:ln>
              <a:noFill/>
            </a:ln>
            <a:effectLst/>
            <a:sp3d/>
          </c:spPr>
          <c:invertIfNegative val="0"/>
          <c:cat>
            <c:strRef>
              <c:f>Charts!$C$283:$F$283</c:f>
              <c:strCache>
                <c:ptCount val="4"/>
                <c:pt idx="0">
                  <c:v>A</c:v>
                </c:pt>
                <c:pt idx="1">
                  <c:v>B</c:v>
                </c:pt>
                <c:pt idx="2">
                  <c:v>C</c:v>
                </c:pt>
                <c:pt idx="3">
                  <c:v>D</c:v>
                </c:pt>
              </c:strCache>
            </c:strRef>
          </c:cat>
          <c:val>
            <c:numRef>
              <c:f>Charts!$C$284:$F$284</c:f>
              <c:numCache>
                <c:formatCode>0</c:formatCode>
                <c:ptCount val="4"/>
                <c:pt idx="0">
                  <c:v>1</c:v>
                </c:pt>
                <c:pt idx="1">
                  <c:v>5</c:v>
                </c:pt>
                <c:pt idx="2">
                  <c:v>4</c:v>
                </c:pt>
                <c:pt idx="3">
                  <c:v>6</c:v>
                </c:pt>
              </c:numCache>
            </c:numRef>
          </c:val>
          <c:extLst>
            <c:ext xmlns:c16="http://schemas.microsoft.com/office/drawing/2014/chart" uri="{C3380CC4-5D6E-409C-BE32-E72D297353CC}">
              <c16:uniqueId val="{00000000-3D5E-4FE9-A0CD-FBB9848F4CFA}"/>
            </c:ext>
          </c:extLst>
        </c:ser>
        <c:ser>
          <c:idx val="1"/>
          <c:order val="1"/>
          <c:tx>
            <c:strRef>
              <c:f>Charts!$B$285</c:f>
              <c:strCache>
                <c:ptCount val="1"/>
                <c:pt idx="0">
                  <c:v>Brazil</c:v>
                </c:pt>
              </c:strCache>
            </c:strRef>
          </c:tx>
          <c:spPr>
            <a:solidFill>
              <a:schemeClr val="accent2"/>
            </a:solidFill>
            <a:ln>
              <a:noFill/>
            </a:ln>
            <a:effectLst/>
            <a:sp3d/>
          </c:spPr>
          <c:invertIfNegative val="0"/>
          <c:cat>
            <c:strRef>
              <c:f>Charts!$C$283:$F$283</c:f>
              <c:strCache>
                <c:ptCount val="4"/>
                <c:pt idx="0">
                  <c:v>A</c:v>
                </c:pt>
                <c:pt idx="1">
                  <c:v>B</c:v>
                </c:pt>
                <c:pt idx="2">
                  <c:v>C</c:v>
                </c:pt>
                <c:pt idx="3">
                  <c:v>D</c:v>
                </c:pt>
              </c:strCache>
            </c:strRef>
          </c:cat>
          <c:val>
            <c:numRef>
              <c:f>Charts!$C$285:$F$285</c:f>
              <c:numCache>
                <c:formatCode>0</c:formatCode>
                <c:ptCount val="4"/>
                <c:pt idx="0">
                  <c:v>7</c:v>
                </c:pt>
                <c:pt idx="1">
                  <c:v>6</c:v>
                </c:pt>
                <c:pt idx="2">
                  <c:v>44</c:v>
                </c:pt>
                <c:pt idx="3">
                  <c:v>8</c:v>
                </c:pt>
              </c:numCache>
            </c:numRef>
          </c:val>
          <c:extLst>
            <c:ext xmlns:c16="http://schemas.microsoft.com/office/drawing/2014/chart" uri="{C3380CC4-5D6E-409C-BE32-E72D297353CC}">
              <c16:uniqueId val="{00000001-3D5E-4FE9-A0CD-FBB9848F4CFA}"/>
            </c:ext>
          </c:extLst>
        </c:ser>
        <c:ser>
          <c:idx val="2"/>
          <c:order val="2"/>
          <c:tx>
            <c:strRef>
              <c:f>Charts!$B$286</c:f>
              <c:strCache>
                <c:ptCount val="1"/>
                <c:pt idx="0">
                  <c:v>France</c:v>
                </c:pt>
              </c:strCache>
            </c:strRef>
          </c:tx>
          <c:spPr>
            <a:solidFill>
              <a:schemeClr val="accent3"/>
            </a:solidFill>
            <a:ln>
              <a:noFill/>
            </a:ln>
            <a:effectLst/>
            <a:sp3d/>
          </c:spPr>
          <c:invertIfNegative val="0"/>
          <c:cat>
            <c:strRef>
              <c:f>Charts!$C$283:$F$283</c:f>
              <c:strCache>
                <c:ptCount val="4"/>
                <c:pt idx="0">
                  <c:v>A</c:v>
                </c:pt>
                <c:pt idx="1">
                  <c:v>B</c:v>
                </c:pt>
                <c:pt idx="2">
                  <c:v>C</c:v>
                </c:pt>
                <c:pt idx="3">
                  <c:v>D</c:v>
                </c:pt>
              </c:strCache>
            </c:strRef>
          </c:cat>
          <c:val>
            <c:numRef>
              <c:f>Charts!$C$286:$F$286</c:f>
              <c:numCache>
                <c:formatCode>0</c:formatCode>
                <c:ptCount val="4"/>
                <c:pt idx="0">
                  <c:v>54</c:v>
                </c:pt>
                <c:pt idx="1">
                  <c:v>33</c:v>
                </c:pt>
                <c:pt idx="2">
                  <c:v>55</c:v>
                </c:pt>
                <c:pt idx="3">
                  <c:v>20</c:v>
                </c:pt>
              </c:numCache>
            </c:numRef>
          </c:val>
          <c:extLst>
            <c:ext xmlns:c16="http://schemas.microsoft.com/office/drawing/2014/chart" uri="{C3380CC4-5D6E-409C-BE32-E72D297353CC}">
              <c16:uniqueId val="{00000002-3D5E-4FE9-A0CD-FBB9848F4CFA}"/>
            </c:ext>
          </c:extLst>
        </c:ser>
        <c:ser>
          <c:idx val="3"/>
          <c:order val="3"/>
          <c:tx>
            <c:strRef>
              <c:f>Charts!$B$287</c:f>
              <c:strCache>
                <c:ptCount val="1"/>
                <c:pt idx="0">
                  <c:v>Israel</c:v>
                </c:pt>
              </c:strCache>
            </c:strRef>
          </c:tx>
          <c:spPr>
            <a:solidFill>
              <a:schemeClr val="accent4"/>
            </a:solidFill>
            <a:ln>
              <a:noFill/>
            </a:ln>
            <a:effectLst/>
            <a:sp3d/>
          </c:spPr>
          <c:invertIfNegative val="0"/>
          <c:cat>
            <c:strRef>
              <c:f>Charts!$C$283:$F$283</c:f>
              <c:strCache>
                <c:ptCount val="4"/>
                <c:pt idx="0">
                  <c:v>A</c:v>
                </c:pt>
                <c:pt idx="1">
                  <c:v>B</c:v>
                </c:pt>
                <c:pt idx="2">
                  <c:v>C</c:v>
                </c:pt>
                <c:pt idx="3">
                  <c:v>D</c:v>
                </c:pt>
              </c:strCache>
            </c:strRef>
          </c:cat>
          <c:val>
            <c:numRef>
              <c:f>Charts!$C$287:$F$287</c:f>
              <c:numCache>
                <c:formatCode>0</c:formatCode>
                <c:ptCount val="4"/>
                <c:pt idx="0">
                  <c:v>20</c:v>
                </c:pt>
                <c:pt idx="1">
                  <c:v>22</c:v>
                </c:pt>
                <c:pt idx="2">
                  <c:v>55</c:v>
                </c:pt>
                <c:pt idx="3">
                  <c:v>45</c:v>
                </c:pt>
              </c:numCache>
            </c:numRef>
          </c:val>
          <c:extLst>
            <c:ext xmlns:c16="http://schemas.microsoft.com/office/drawing/2014/chart" uri="{C3380CC4-5D6E-409C-BE32-E72D297353CC}">
              <c16:uniqueId val="{00000003-3D5E-4FE9-A0CD-FBB9848F4CFA}"/>
            </c:ext>
          </c:extLst>
        </c:ser>
        <c:ser>
          <c:idx val="4"/>
          <c:order val="4"/>
          <c:tx>
            <c:strRef>
              <c:f>Charts!$B$288</c:f>
              <c:strCache>
                <c:ptCount val="1"/>
                <c:pt idx="0">
                  <c:v>Japan</c:v>
                </c:pt>
              </c:strCache>
            </c:strRef>
          </c:tx>
          <c:spPr>
            <a:solidFill>
              <a:schemeClr val="accent5"/>
            </a:solidFill>
            <a:ln>
              <a:noFill/>
            </a:ln>
            <a:effectLst/>
            <a:sp3d/>
          </c:spPr>
          <c:invertIfNegative val="0"/>
          <c:cat>
            <c:strRef>
              <c:f>Charts!$C$283:$F$283</c:f>
              <c:strCache>
                <c:ptCount val="4"/>
                <c:pt idx="0">
                  <c:v>A</c:v>
                </c:pt>
                <c:pt idx="1">
                  <c:v>B</c:v>
                </c:pt>
                <c:pt idx="2">
                  <c:v>C</c:v>
                </c:pt>
                <c:pt idx="3">
                  <c:v>D</c:v>
                </c:pt>
              </c:strCache>
            </c:strRef>
          </c:cat>
          <c:val>
            <c:numRef>
              <c:f>Charts!$C$288:$F$288</c:f>
              <c:numCache>
                <c:formatCode>0</c:formatCode>
                <c:ptCount val="4"/>
                <c:pt idx="0">
                  <c:v>7</c:v>
                </c:pt>
                <c:pt idx="1">
                  <c:v>30</c:v>
                </c:pt>
                <c:pt idx="2">
                  <c:v>15</c:v>
                </c:pt>
                <c:pt idx="3">
                  <c:v>25</c:v>
                </c:pt>
              </c:numCache>
            </c:numRef>
          </c:val>
          <c:extLst>
            <c:ext xmlns:c16="http://schemas.microsoft.com/office/drawing/2014/chart" uri="{C3380CC4-5D6E-409C-BE32-E72D297353CC}">
              <c16:uniqueId val="{00000003-642E-48A4-AC43-50E421B71A64}"/>
            </c:ext>
          </c:extLst>
        </c:ser>
        <c:dLbls>
          <c:showLegendKey val="0"/>
          <c:showVal val="0"/>
          <c:showCatName val="0"/>
          <c:showSerName val="0"/>
          <c:showPercent val="0"/>
          <c:showBubbleSize val="0"/>
        </c:dLbls>
        <c:gapWidth val="90"/>
        <c:gapDepth val="269"/>
        <c:shape val="box"/>
        <c:axId val="113983488"/>
        <c:axId val="113985024"/>
        <c:axId val="50756672"/>
      </c:bar3DChart>
      <c:catAx>
        <c:axId val="113983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985024"/>
        <c:crosses val="autoZero"/>
        <c:auto val="1"/>
        <c:lblAlgn val="ctr"/>
        <c:lblOffset val="100"/>
        <c:noMultiLvlLbl val="0"/>
      </c:catAx>
      <c:valAx>
        <c:axId val="113985024"/>
        <c:scaling>
          <c:orientation val="minMax"/>
        </c:scaling>
        <c:delete val="0"/>
        <c:axPos val="l"/>
        <c:majorGridlines>
          <c:spPr>
            <a:ln w="19050"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983488"/>
        <c:crosses val="autoZero"/>
        <c:crossBetween val="between"/>
      </c:valAx>
      <c:serAx>
        <c:axId val="50756672"/>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98502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91599373396324E-2"/>
          <c:y val="6.6906869089679452E-2"/>
          <c:w val="0.82750735033750478"/>
          <c:h val="0.81538188124253885"/>
        </c:manualLayout>
      </c:layout>
      <c:barChart>
        <c:barDir val="col"/>
        <c:grouping val="clustered"/>
        <c:varyColors val="0"/>
        <c:ser>
          <c:idx val="0"/>
          <c:order val="0"/>
          <c:tx>
            <c:strRef>
              <c:f>Charts!$C$283</c:f>
              <c:strCache>
                <c:ptCount val="1"/>
                <c:pt idx="0">
                  <c:v>A</c:v>
                </c:pt>
              </c:strCache>
            </c:strRef>
          </c:tx>
          <c:spPr>
            <a:solidFill>
              <a:schemeClr val="accent5">
                <a:lumMod val="75000"/>
              </a:schemeClr>
            </a:solidFill>
            <a:ln w="12700">
              <a:solidFill>
                <a:schemeClr val="accent6">
                  <a:lumMod val="75000"/>
                </a:schemeClr>
              </a:solidFill>
            </a:ln>
            <a:effectLst/>
          </c:spPr>
          <c:invertIfNegative val="0"/>
          <c:cat>
            <c:strRef>
              <c:extLst>
                <c:ext xmlns:c15="http://schemas.microsoft.com/office/drawing/2012/chart" uri="{02D57815-91ED-43cb-92C2-25804820EDAC}">
                  <c15:fullRef>
                    <c15:sqref>Charts!$B$284:$B$288</c15:sqref>
                  </c15:fullRef>
                </c:ext>
              </c:extLst>
              <c:f>Charts!$B$286:$B$288</c:f>
              <c:strCache>
                <c:ptCount val="3"/>
                <c:pt idx="0">
                  <c:v>France</c:v>
                </c:pt>
                <c:pt idx="1">
                  <c:v>Israel</c:v>
                </c:pt>
                <c:pt idx="2">
                  <c:v>Japan</c:v>
                </c:pt>
              </c:strCache>
            </c:strRef>
          </c:cat>
          <c:val>
            <c:numRef>
              <c:extLst>
                <c:ext xmlns:c15="http://schemas.microsoft.com/office/drawing/2012/chart" uri="{02D57815-91ED-43cb-92C2-25804820EDAC}">
                  <c15:fullRef>
                    <c15:sqref>Charts!$C$284:$C$288</c15:sqref>
                  </c15:fullRef>
                </c:ext>
              </c:extLst>
              <c:f>Charts!$C$286:$C$288</c:f>
              <c:numCache>
                <c:formatCode>0</c:formatCode>
                <c:ptCount val="3"/>
                <c:pt idx="0">
                  <c:v>54</c:v>
                </c:pt>
                <c:pt idx="1">
                  <c:v>20</c:v>
                </c:pt>
                <c:pt idx="2">
                  <c:v>7</c:v>
                </c:pt>
              </c:numCache>
            </c:numRef>
          </c:val>
          <c:extLst xmlns:c15="http://schemas.microsoft.com/office/drawing/2012/chart">
            <c:ext xmlns:c16="http://schemas.microsoft.com/office/drawing/2014/chart" uri="{C3380CC4-5D6E-409C-BE32-E72D297353CC}">
              <c16:uniqueId val="{00000000-9F74-4019-AF89-15A37F88B742}"/>
            </c:ext>
          </c:extLst>
        </c:ser>
        <c:ser>
          <c:idx val="1"/>
          <c:order val="1"/>
          <c:tx>
            <c:strRef>
              <c:f>Charts!$D$283</c:f>
              <c:strCache>
                <c:ptCount val="1"/>
                <c:pt idx="0">
                  <c:v>B</c:v>
                </c:pt>
              </c:strCache>
            </c:strRef>
          </c:tx>
          <c:spPr>
            <a:solidFill>
              <a:schemeClr val="accent2"/>
            </a:solidFill>
            <a:ln w="12700">
              <a:solidFill>
                <a:schemeClr val="accent6">
                  <a:lumMod val="75000"/>
                </a:schemeClr>
              </a:solidFill>
            </a:ln>
            <a:effectLst/>
          </c:spPr>
          <c:invertIfNegative val="0"/>
          <c:cat>
            <c:strRef>
              <c:extLst>
                <c:ext xmlns:c15="http://schemas.microsoft.com/office/drawing/2012/chart" uri="{02D57815-91ED-43cb-92C2-25804820EDAC}">
                  <c15:fullRef>
                    <c15:sqref>Charts!$B$284:$B$288</c15:sqref>
                  </c15:fullRef>
                </c:ext>
              </c:extLst>
              <c:f>Charts!$B$286:$B$288</c:f>
              <c:strCache>
                <c:ptCount val="3"/>
                <c:pt idx="0">
                  <c:v>France</c:v>
                </c:pt>
                <c:pt idx="1">
                  <c:v>Israel</c:v>
                </c:pt>
                <c:pt idx="2">
                  <c:v>Japan</c:v>
                </c:pt>
              </c:strCache>
            </c:strRef>
          </c:cat>
          <c:val>
            <c:numRef>
              <c:extLst>
                <c:ext xmlns:c15="http://schemas.microsoft.com/office/drawing/2012/chart" uri="{02D57815-91ED-43cb-92C2-25804820EDAC}">
                  <c15:fullRef>
                    <c15:sqref>Charts!$D$284:$D$288</c15:sqref>
                  </c15:fullRef>
                </c:ext>
              </c:extLst>
              <c:f>Charts!$D$286:$D$288</c:f>
              <c:numCache>
                <c:formatCode>0</c:formatCode>
                <c:ptCount val="3"/>
                <c:pt idx="0">
                  <c:v>33</c:v>
                </c:pt>
                <c:pt idx="1">
                  <c:v>22</c:v>
                </c:pt>
                <c:pt idx="2">
                  <c:v>30</c:v>
                </c:pt>
              </c:numCache>
            </c:numRef>
          </c:val>
          <c:extLst xmlns:c15="http://schemas.microsoft.com/office/drawing/2012/chart">
            <c:ext xmlns:c16="http://schemas.microsoft.com/office/drawing/2014/chart" uri="{C3380CC4-5D6E-409C-BE32-E72D297353CC}">
              <c16:uniqueId val="{00000001-9F74-4019-AF89-15A37F88B742}"/>
            </c:ext>
          </c:extLst>
        </c:ser>
        <c:ser>
          <c:idx val="3"/>
          <c:order val="3"/>
          <c:tx>
            <c:strRef>
              <c:f>Charts!$F$283</c:f>
              <c:strCache>
                <c:ptCount val="1"/>
                <c:pt idx="0">
                  <c:v>D</c:v>
                </c:pt>
              </c:strCache>
            </c:strRef>
          </c:tx>
          <c:spPr>
            <a:solidFill>
              <a:schemeClr val="accent4"/>
            </a:solidFill>
            <a:ln w="12700">
              <a:solidFill>
                <a:schemeClr val="accent6">
                  <a:lumMod val="75000"/>
                </a:schemeClr>
              </a:solidFill>
            </a:ln>
            <a:effectLst/>
          </c:spPr>
          <c:invertIfNegative val="0"/>
          <c:cat>
            <c:strRef>
              <c:extLst>
                <c:ext xmlns:c15="http://schemas.microsoft.com/office/drawing/2012/chart" uri="{02D57815-91ED-43cb-92C2-25804820EDAC}">
                  <c15:fullRef>
                    <c15:sqref>Charts!$B$284:$B$288</c15:sqref>
                  </c15:fullRef>
                </c:ext>
              </c:extLst>
              <c:f>Charts!$B$286:$B$288</c:f>
              <c:strCache>
                <c:ptCount val="3"/>
                <c:pt idx="0">
                  <c:v>France</c:v>
                </c:pt>
                <c:pt idx="1">
                  <c:v>Israel</c:v>
                </c:pt>
                <c:pt idx="2">
                  <c:v>Japan</c:v>
                </c:pt>
              </c:strCache>
            </c:strRef>
          </c:cat>
          <c:val>
            <c:numRef>
              <c:extLst>
                <c:ext xmlns:c15="http://schemas.microsoft.com/office/drawing/2012/chart" uri="{02D57815-91ED-43cb-92C2-25804820EDAC}">
                  <c15:fullRef>
                    <c15:sqref>Charts!$F$284:$F$288</c15:sqref>
                  </c15:fullRef>
                </c:ext>
              </c:extLst>
              <c:f>Charts!$F$286:$F$288</c:f>
              <c:numCache>
                <c:formatCode>0</c:formatCode>
                <c:ptCount val="3"/>
                <c:pt idx="0">
                  <c:v>20</c:v>
                </c:pt>
                <c:pt idx="1">
                  <c:v>45</c:v>
                </c:pt>
                <c:pt idx="2">
                  <c:v>25</c:v>
                </c:pt>
              </c:numCache>
            </c:numRef>
          </c:val>
          <c:extLst>
            <c:ext xmlns:c16="http://schemas.microsoft.com/office/drawing/2014/chart" uri="{C3380CC4-5D6E-409C-BE32-E72D297353CC}">
              <c16:uniqueId val="{00000003-9F74-4019-AF89-15A37F88B742}"/>
            </c:ext>
          </c:extLst>
        </c:ser>
        <c:dLbls>
          <c:showLegendKey val="0"/>
          <c:showVal val="0"/>
          <c:showCatName val="0"/>
          <c:showSerName val="0"/>
          <c:showPercent val="0"/>
          <c:showBubbleSize val="0"/>
        </c:dLbls>
        <c:gapWidth val="150"/>
        <c:axId val="114774400"/>
        <c:axId val="114775936"/>
        <c:extLst>
          <c:ext xmlns:c15="http://schemas.microsoft.com/office/drawing/2012/chart" uri="{02D57815-91ED-43cb-92C2-25804820EDAC}">
            <c15:filteredBarSeries>
              <c15:ser>
                <c:idx val="2"/>
                <c:order val="2"/>
                <c:tx>
                  <c:strRef>
                    <c:extLst>
                      <c:ext uri="{02D57815-91ED-43cb-92C2-25804820EDAC}">
                        <c15:formulaRef>
                          <c15:sqref>Charts!$E$283</c15:sqref>
                        </c15:formulaRef>
                      </c:ext>
                    </c:extLst>
                    <c:strCache>
                      <c:ptCount val="1"/>
                      <c:pt idx="0">
                        <c:v>C</c:v>
                      </c:pt>
                    </c:strCache>
                  </c:strRef>
                </c:tx>
                <c:spPr>
                  <a:solidFill>
                    <a:schemeClr val="accent3"/>
                  </a:solidFill>
                  <a:ln>
                    <a:noFill/>
                  </a:ln>
                  <a:effectLst/>
                </c:spPr>
                <c:invertIfNegative val="0"/>
                <c:cat>
                  <c:strRef>
                    <c:extLst>
                      <c:ext uri="{02D57815-91ED-43cb-92C2-25804820EDAC}">
                        <c15:fullRef>
                          <c15:sqref>Charts!$B$284:$B$288</c15:sqref>
                        </c15:fullRef>
                        <c15:formulaRef>
                          <c15:sqref>Charts!$B$286:$B$288</c15:sqref>
                        </c15:formulaRef>
                      </c:ext>
                    </c:extLst>
                    <c:strCache>
                      <c:ptCount val="3"/>
                      <c:pt idx="0">
                        <c:v>France</c:v>
                      </c:pt>
                      <c:pt idx="1">
                        <c:v>Israel</c:v>
                      </c:pt>
                      <c:pt idx="2">
                        <c:v>Japan</c:v>
                      </c:pt>
                    </c:strCache>
                  </c:strRef>
                </c:cat>
                <c:val>
                  <c:numRef>
                    <c:extLst>
                      <c:ext uri="{02D57815-91ED-43cb-92C2-25804820EDAC}">
                        <c15:fullRef>
                          <c15:sqref>Charts!$E$284:$E$288</c15:sqref>
                        </c15:fullRef>
                        <c15:formulaRef>
                          <c15:sqref>Charts!$E$286:$E$288</c15:sqref>
                        </c15:formulaRef>
                      </c:ext>
                    </c:extLst>
                    <c:numCache>
                      <c:formatCode>0</c:formatCode>
                      <c:ptCount val="3"/>
                      <c:pt idx="0">
                        <c:v>55</c:v>
                      </c:pt>
                      <c:pt idx="1">
                        <c:v>55</c:v>
                      </c:pt>
                      <c:pt idx="2">
                        <c:v>15</c:v>
                      </c:pt>
                    </c:numCache>
                  </c:numRef>
                </c:val>
                <c:extLst>
                  <c:ext xmlns:c16="http://schemas.microsoft.com/office/drawing/2014/chart" uri="{C3380CC4-5D6E-409C-BE32-E72D297353CC}">
                    <c16:uniqueId val="{00000002-9F74-4019-AF89-15A37F88B742}"/>
                  </c:ext>
                </c:extLst>
              </c15:ser>
            </c15:filteredBarSeries>
          </c:ext>
        </c:extLst>
      </c:barChart>
      <c:catAx>
        <c:axId val="114774400"/>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14775936"/>
        <c:crosses val="autoZero"/>
        <c:auto val="1"/>
        <c:lblAlgn val="ctr"/>
        <c:lblOffset val="100"/>
        <c:noMultiLvlLbl val="0"/>
      </c:catAx>
      <c:valAx>
        <c:axId val="114775936"/>
        <c:scaling>
          <c:orientation val="minMax"/>
          <c:max val="100"/>
        </c:scaling>
        <c:delete val="0"/>
        <c:axPos val="l"/>
        <c:majorGridlines>
          <c:spPr>
            <a:ln w="6350" cap="flat" cmpd="sng" algn="ctr">
              <a:solidFill>
                <a:schemeClr val="tx1">
                  <a:tint val="75000"/>
                </a:schemeClr>
              </a:solidFill>
              <a:prstDash val="solid"/>
              <a:round/>
            </a:ln>
            <a:effectLst/>
          </c:spPr>
        </c:majorGridlines>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14774400"/>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Charts!$C$283</c:f>
              <c:strCache>
                <c:ptCount val="1"/>
                <c:pt idx="0">
                  <c:v>A</c:v>
                </c:pt>
              </c:strCache>
            </c:strRef>
          </c:tx>
          <c:invertIfNegative val="0"/>
          <c:cat>
            <c:strRef>
              <c:f>Charts!$B$284:$B$288</c:f>
              <c:strCache>
                <c:ptCount val="5"/>
                <c:pt idx="0">
                  <c:v>Italy</c:v>
                </c:pt>
                <c:pt idx="1">
                  <c:v>Brazil</c:v>
                </c:pt>
                <c:pt idx="2">
                  <c:v>France</c:v>
                </c:pt>
                <c:pt idx="3">
                  <c:v>Israel</c:v>
                </c:pt>
                <c:pt idx="4">
                  <c:v>Japan</c:v>
                </c:pt>
              </c:strCache>
            </c:strRef>
          </c:cat>
          <c:val>
            <c:numRef>
              <c:f>Charts!$C$284:$C$288</c:f>
              <c:numCache>
                <c:formatCode>0</c:formatCode>
                <c:ptCount val="5"/>
                <c:pt idx="0">
                  <c:v>1</c:v>
                </c:pt>
                <c:pt idx="1">
                  <c:v>7</c:v>
                </c:pt>
                <c:pt idx="2">
                  <c:v>54</c:v>
                </c:pt>
                <c:pt idx="3">
                  <c:v>20</c:v>
                </c:pt>
                <c:pt idx="4">
                  <c:v>7</c:v>
                </c:pt>
              </c:numCache>
            </c:numRef>
          </c:val>
          <c:extLst>
            <c:ext xmlns:c16="http://schemas.microsoft.com/office/drawing/2014/chart" uri="{C3380CC4-5D6E-409C-BE32-E72D297353CC}">
              <c16:uniqueId val="{00000000-EEA4-463E-90D0-4606B085DF86}"/>
            </c:ext>
          </c:extLst>
        </c:ser>
        <c:ser>
          <c:idx val="1"/>
          <c:order val="1"/>
          <c:tx>
            <c:strRef>
              <c:f>Charts!$D$283</c:f>
              <c:strCache>
                <c:ptCount val="1"/>
                <c:pt idx="0">
                  <c:v>B</c:v>
                </c:pt>
              </c:strCache>
            </c:strRef>
          </c:tx>
          <c:invertIfNegative val="0"/>
          <c:cat>
            <c:strRef>
              <c:f>Charts!$B$284:$B$288</c:f>
              <c:strCache>
                <c:ptCount val="5"/>
                <c:pt idx="0">
                  <c:v>Italy</c:v>
                </c:pt>
                <c:pt idx="1">
                  <c:v>Brazil</c:v>
                </c:pt>
                <c:pt idx="2">
                  <c:v>France</c:v>
                </c:pt>
                <c:pt idx="3">
                  <c:v>Israel</c:v>
                </c:pt>
                <c:pt idx="4">
                  <c:v>Japan</c:v>
                </c:pt>
              </c:strCache>
            </c:strRef>
          </c:cat>
          <c:val>
            <c:numRef>
              <c:f>Charts!$D$284:$D$288</c:f>
              <c:numCache>
                <c:formatCode>0</c:formatCode>
                <c:ptCount val="5"/>
                <c:pt idx="0">
                  <c:v>5</c:v>
                </c:pt>
                <c:pt idx="1">
                  <c:v>6</c:v>
                </c:pt>
                <c:pt idx="2">
                  <c:v>33</c:v>
                </c:pt>
                <c:pt idx="3">
                  <c:v>22</c:v>
                </c:pt>
                <c:pt idx="4">
                  <c:v>30</c:v>
                </c:pt>
              </c:numCache>
            </c:numRef>
          </c:val>
          <c:extLst>
            <c:ext xmlns:c16="http://schemas.microsoft.com/office/drawing/2014/chart" uri="{C3380CC4-5D6E-409C-BE32-E72D297353CC}">
              <c16:uniqueId val="{00000001-EEA4-463E-90D0-4606B085DF86}"/>
            </c:ext>
          </c:extLst>
        </c:ser>
        <c:ser>
          <c:idx val="2"/>
          <c:order val="2"/>
          <c:tx>
            <c:strRef>
              <c:f>Charts!$E$283</c:f>
              <c:strCache>
                <c:ptCount val="1"/>
                <c:pt idx="0">
                  <c:v>C</c:v>
                </c:pt>
              </c:strCache>
            </c:strRef>
          </c:tx>
          <c:invertIfNegative val="0"/>
          <c:cat>
            <c:strRef>
              <c:f>Charts!$B$284:$B$288</c:f>
              <c:strCache>
                <c:ptCount val="5"/>
                <c:pt idx="0">
                  <c:v>Italy</c:v>
                </c:pt>
                <c:pt idx="1">
                  <c:v>Brazil</c:v>
                </c:pt>
                <c:pt idx="2">
                  <c:v>France</c:v>
                </c:pt>
                <c:pt idx="3">
                  <c:v>Israel</c:v>
                </c:pt>
                <c:pt idx="4">
                  <c:v>Japan</c:v>
                </c:pt>
              </c:strCache>
            </c:strRef>
          </c:cat>
          <c:val>
            <c:numRef>
              <c:f>Charts!$E$284:$E$288</c:f>
              <c:numCache>
                <c:formatCode>0</c:formatCode>
                <c:ptCount val="5"/>
                <c:pt idx="0">
                  <c:v>4</c:v>
                </c:pt>
                <c:pt idx="1">
                  <c:v>44</c:v>
                </c:pt>
                <c:pt idx="2">
                  <c:v>55</c:v>
                </c:pt>
                <c:pt idx="3">
                  <c:v>55</c:v>
                </c:pt>
                <c:pt idx="4">
                  <c:v>15</c:v>
                </c:pt>
              </c:numCache>
            </c:numRef>
          </c:val>
          <c:extLst>
            <c:ext xmlns:c16="http://schemas.microsoft.com/office/drawing/2014/chart" uri="{C3380CC4-5D6E-409C-BE32-E72D297353CC}">
              <c16:uniqueId val="{00000002-EEA4-463E-90D0-4606B085DF86}"/>
            </c:ext>
          </c:extLst>
        </c:ser>
        <c:ser>
          <c:idx val="3"/>
          <c:order val="3"/>
          <c:tx>
            <c:strRef>
              <c:f>Charts!$F$283</c:f>
              <c:strCache>
                <c:ptCount val="1"/>
                <c:pt idx="0">
                  <c:v>D</c:v>
                </c:pt>
              </c:strCache>
            </c:strRef>
          </c:tx>
          <c:invertIfNegative val="0"/>
          <c:cat>
            <c:strRef>
              <c:f>Charts!$B$284:$B$288</c:f>
              <c:strCache>
                <c:ptCount val="5"/>
                <c:pt idx="0">
                  <c:v>Italy</c:v>
                </c:pt>
                <c:pt idx="1">
                  <c:v>Brazil</c:v>
                </c:pt>
                <c:pt idx="2">
                  <c:v>France</c:v>
                </c:pt>
                <c:pt idx="3">
                  <c:v>Israel</c:v>
                </c:pt>
                <c:pt idx="4">
                  <c:v>Japan</c:v>
                </c:pt>
              </c:strCache>
            </c:strRef>
          </c:cat>
          <c:val>
            <c:numRef>
              <c:f>Charts!$F$284:$F$288</c:f>
              <c:numCache>
                <c:formatCode>0</c:formatCode>
                <c:ptCount val="5"/>
                <c:pt idx="0">
                  <c:v>6</c:v>
                </c:pt>
                <c:pt idx="1">
                  <c:v>8</c:v>
                </c:pt>
                <c:pt idx="2">
                  <c:v>20</c:v>
                </c:pt>
                <c:pt idx="3">
                  <c:v>45</c:v>
                </c:pt>
                <c:pt idx="4">
                  <c:v>25</c:v>
                </c:pt>
              </c:numCache>
            </c:numRef>
          </c:val>
          <c:extLst>
            <c:ext xmlns:c16="http://schemas.microsoft.com/office/drawing/2014/chart" uri="{C3380CC4-5D6E-409C-BE32-E72D297353CC}">
              <c16:uniqueId val="{00000003-EEA4-463E-90D0-4606B085DF86}"/>
            </c:ext>
          </c:extLst>
        </c:ser>
        <c:dLbls>
          <c:showLegendKey val="0"/>
          <c:showVal val="0"/>
          <c:showCatName val="0"/>
          <c:showSerName val="0"/>
          <c:showPercent val="0"/>
          <c:showBubbleSize val="0"/>
        </c:dLbls>
        <c:gapWidth val="150"/>
        <c:axId val="114815744"/>
        <c:axId val="114817280"/>
      </c:barChart>
      <c:catAx>
        <c:axId val="114815744"/>
        <c:scaling>
          <c:orientation val="minMax"/>
        </c:scaling>
        <c:delete val="0"/>
        <c:axPos val="b"/>
        <c:numFmt formatCode="General" sourceLinked="0"/>
        <c:majorTickMark val="out"/>
        <c:minorTickMark val="none"/>
        <c:tickLblPos val="nextTo"/>
        <c:crossAx val="114817280"/>
        <c:crosses val="autoZero"/>
        <c:auto val="1"/>
        <c:lblAlgn val="ctr"/>
        <c:lblOffset val="100"/>
        <c:noMultiLvlLbl val="0"/>
      </c:catAx>
      <c:valAx>
        <c:axId val="114817280"/>
        <c:scaling>
          <c:orientation val="minMax"/>
        </c:scaling>
        <c:delete val="0"/>
        <c:axPos val="l"/>
        <c:majorGridlines/>
        <c:numFmt formatCode="0" sourceLinked="1"/>
        <c:majorTickMark val="out"/>
        <c:minorTickMark val="none"/>
        <c:tickLblPos val="nextTo"/>
        <c:crossAx val="114815744"/>
        <c:crosses val="autoZero"/>
        <c:crossBetween val="between"/>
      </c:valAx>
      <c:spPr>
        <a:gradFill flip="none"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5400000" scaled="1"/>
          <a:tileRect/>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plotArea>
    <c:legend>
      <c:legendPos val="r"/>
      <c:overlay val="0"/>
    </c:legend>
    <c:plotVisOnly val="1"/>
    <c:dispBlanksAs val="gap"/>
    <c:showDLblsOverMax val="0"/>
  </c:chart>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atMod val="105000"/>
        </a:schemeClr>
      </a:solidFill>
      <a:prstDash val="solid"/>
    </a:ln>
    <a:effectLst>
      <a:outerShdw blurRad="40000" dist="20000" dir="5400000" rotWithShape="0">
        <a:srgbClr val="000000">
          <a:alpha val="38000"/>
        </a:srgbClr>
      </a:outerShdw>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tmp"/><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5.tmp"/><Relationship Id="rId13" Type="http://schemas.openxmlformats.org/officeDocument/2006/relationships/image" Target="../media/image20.emf"/><Relationship Id="rId3" Type="http://schemas.openxmlformats.org/officeDocument/2006/relationships/chart" Target="../charts/chart2.xml"/><Relationship Id="rId7"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jpeg"/><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ustomXml" Target="../ink/ink1.xml"/><Relationship Id="rId4" Type="http://schemas.openxmlformats.org/officeDocument/2006/relationships/chart" Target="../charts/chart3.xml"/><Relationship Id="rId9" Type="http://schemas.openxmlformats.org/officeDocument/2006/relationships/image" Target="../media/image6.jpeg"/><Relationship Id="rId1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7.xml"/><Relationship Id="rId18" Type="http://schemas.openxmlformats.org/officeDocument/2006/relationships/image" Target="../media/image10.tmp"/><Relationship Id="rId3" Type="http://schemas.openxmlformats.org/officeDocument/2006/relationships/chart" Target="../charts/chart9.xml"/><Relationship Id="rId21" Type="http://schemas.openxmlformats.org/officeDocument/2006/relationships/chart" Target="../charts/chart22.xml"/><Relationship Id="rId7" Type="http://schemas.openxmlformats.org/officeDocument/2006/relationships/chart" Target="../charts/chart13.xml"/><Relationship Id="rId12" Type="http://schemas.openxmlformats.org/officeDocument/2006/relationships/image" Target="../media/image8.jpg"/><Relationship Id="rId17" Type="http://schemas.openxmlformats.org/officeDocument/2006/relationships/image" Target="../media/image9.png"/><Relationship Id="rId2" Type="http://schemas.openxmlformats.org/officeDocument/2006/relationships/chart" Target="../charts/chart8.xml"/><Relationship Id="rId16" Type="http://schemas.openxmlformats.org/officeDocument/2006/relationships/chart" Target="../charts/chart20.xml"/><Relationship Id="rId20" Type="http://schemas.openxmlformats.org/officeDocument/2006/relationships/image" Target="../media/image11.tmp"/><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image" Target="../media/image7.jpg"/><Relationship Id="rId5" Type="http://schemas.openxmlformats.org/officeDocument/2006/relationships/chart" Target="../charts/chart11.xml"/><Relationship Id="rId15" Type="http://schemas.openxmlformats.org/officeDocument/2006/relationships/chart" Target="../charts/chart19.xml"/><Relationship Id="rId10" Type="http://schemas.openxmlformats.org/officeDocument/2006/relationships/chart" Target="../charts/chart16.xml"/><Relationship Id="rId19" Type="http://schemas.openxmlformats.org/officeDocument/2006/relationships/chart" Target="../charts/chart21.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18.xml"/><Relationship Id="rId22" Type="http://schemas.openxmlformats.org/officeDocument/2006/relationships/image" Target="../media/image12.tmp"/></Relationships>
</file>

<file path=xl/drawings/_rels/drawing6.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tmp"/><Relationship Id="rId1" Type="http://schemas.openxmlformats.org/officeDocument/2006/relationships/image" Target="../media/image13.tmp"/><Relationship Id="rId4" Type="http://schemas.openxmlformats.org/officeDocument/2006/relationships/image" Target="../media/image16.tmp"/></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128587</xdr:rowOff>
    </xdr:from>
    <xdr:to>
      <xdr:col>2</xdr:col>
      <xdr:colOff>0</xdr:colOff>
      <xdr:row>10</xdr:row>
      <xdr:rowOff>123825</xdr:rowOff>
    </xdr:to>
    <xdr:graphicFrame macro="">
      <xdr:nvGraphicFramePr>
        <xdr:cNvPr id="2" name="Chart 1">
          <a:extLst>
            <a:ext uri="{FF2B5EF4-FFF2-40B4-BE49-F238E27FC236}">
              <a16:creationId xmlns:a16="http://schemas.microsoft.com/office/drawing/2014/main" id="{E24ADB87-19F4-41D6-8180-5B1CE101D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102819</xdr:colOff>
      <xdr:row>11</xdr:row>
      <xdr:rowOff>140004</xdr:rowOff>
    </xdr:from>
    <xdr:to>
      <xdr:col>8</xdr:col>
      <xdr:colOff>161926</xdr:colOff>
      <xdr:row>27</xdr:row>
      <xdr:rowOff>182227</xdr:rowOff>
    </xdr:to>
    <xdr:pic>
      <xdr:nvPicPr>
        <xdr:cNvPr id="3" name="Picture 2">
          <a:extLst>
            <a:ext uri="{FF2B5EF4-FFF2-40B4-BE49-F238E27FC236}">
              <a16:creationId xmlns:a16="http://schemas.microsoft.com/office/drawing/2014/main" id="{AB3478FA-1C08-4F39-89F0-A7DBEDA308C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2444" y="2283129"/>
          <a:ext cx="5726482" cy="3145468"/>
        </a:xfrm>
        <a:prstGeom prst="rect">
          <a:avLst/>
        </a:prstGeom>
      </xdr:spPr>
    </xdr:pic>
    <xdr:clientData/>
  </xdr:twoCellAnchor>
  <xdr:twoCellAnchor>
    <xdr:from>
      <xdr:col>8</xdr:col>
      <xdr:colOff>38100</xdr:colOff>
      <xdr:row>0</xdr:row>
      <xdr:rowOff>95250</xdr:rowOff>
    </xdr:from>
    <xdr:to>
      <xdr:col>14</xdr:col>
      <xdr:colOff>161925</xdr:colOff>
      <xdr:row>6</xdr:row>
      <xdr:rowOff>66675</xdr:rowOff>
    </xdr:to>
    <xdr:sp macro="" textlink="">
      <xdr:nvSpPr>
        <xdr:cNvPr id="4" name="TextBox 3">
          <a:extLst>
            <a:ext uri="{FF2B5EF4-FFF2-40B4-BE49-F238E27FC236}">
              <a16:creationId xmlns:a16="http://schemas.microsoft.com/office/drawing/2014/main" id="{B8FF52BA-9C52-46B4-8DE3-91300085A23C}"/>
            </a:ext>
          </a:extLst>
        </xdr:cNvPr>
        <xdr:cNvSpPr txBox="1"/>
      </xdr:nvSpPr>
      <xdr:spPr>
        <a:xfrm>
          <a:off x="6515100" y="95250"/>
          <a:ext cx="4981575" cy="11620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This formula takes the</a:t>
          </a:r>
          <a:r>
            <a:rPr lang="en-US" sz="1100" b="1" baseline="0"/>
            <a:t> value from B4 and B8 and combines them in another cell.  Note the word " and " is added with space before and after the word.  There are no spaces in a formula unless it is between quotes.</a:t>
          </a:r>
          <a:endParaRPr lang="en-US" sz="1100" b="1"/>
        </a:p>
      </xdr:txBody>
    </xdr:sp>
    <xdr:clientData/>
  </xdr:twoCellAnchor>
  <xdr:twoCellAnchor>
    <xdr:from>
      <xdr:col>8</xdr:col>
      <xdr:colOff>66674</xdr:colOff>
      <xdr:row>7</xdr:row>
      <xdr:rowOff>0</xdr:rowOff>
    </xdr:from>
    <xdr:to>
      <xdr:col>14</xdr:col>
      <xdr:colOff>171449</xdr:colOff>
      <xdr:row>10</xdr:row>
      <xdr:rowOff>152400</xdr:rowOff>
    </xdr:to>
    <xdr:sp macro="" textlink="">
      <xdr:nvSpPr>
        <xdr:cNvPr id="5" name="TextBox 4">
          <a:extLst>
            <a:ext uri="{FF2B5EF4-FFF2-40B4-BE49-F238E27FC236}">
              <a16:creationId xmlns:a16="http://schemas.microsoft.com/office/drawing/2014/main" id="{4A7407CD-A0A5-4C30-AF1A-48B2A0BDBEC7}"/>
            </a:ext>
          </a:extLst>
        </xdr:cNvPr>
        <xdr:cNvSpPr txBox="1"/>
      </xdr:nvSpPr>
      <xdr:spPr>
        <a:xfrm>
          <a:off x="6543674" y="1381125"/>
          <a:ext cx="4962525" cy="7239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This formula can be found in the 'text'</a:t>
          </a:r>
          <a:r>
            <a:rPr lang="en-US" sz="1100" b="1" baseline="0"/>
            <a:t> category of formulas.</a:t>
          </a:r>
          <a:endParaRPr lang="en-US" sz="1100" b="1"/>
        </a:p>
      </xdr:txBody>
    </xdr:sp>
    <xdr:clientData/>
  </xdr:twoCellAnchor>
  <xdr:twoCellAnchor>
    <xdr:from>
      <xdr:col>8</xdr:col>
      <xdr:colOff>152400</xdr:colOff>
      <xdr:row>30</xdr:row>
      <xdr:rowOff>123825</xdr:rowOff>
    </xdr:from>
    <xdr:to>
      <xdr:col>14</xdr:col>
      <xdr:colOff>66675</xdr:colOff>
      <xdr:row>36</xdr:row>
      <xdr:rowOff>76200</xdr:rowOff>
    </xdr:to>
    <xdr:sp macro="" textlink="">
      <xdr:nvSpPr>
        <xdr:cNvPr id="6" name="TextBox 5">
          <a:extLst>
            <a:ext uri="{FF2B5EF4-FFF2-40B4-BE49-F238E27FC236}">
              <a16:creationId xmlns:a16="http://schemas.microsoft.com/office/drawing/2014/main" id="{316EC1DD-2031-47B3-90D2-2A275C576FDD}"/>
            </a:ext>
          </a:extLst>
        </xdr:cNvPr>
        <xdr:cNvSpPr txBox="1"/>
      </xdr:nvSpPr>
      <xdr:spPr>
        <a:xfrm>
          <a:off x="6629400" y="5934075"/>
          <a:ext cx="4772025" cy="1095375"/>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lt1"/>
              </a:solidFill>
              <a:effectLst/>
              <a:latin typeface="+mn-lt"/>
              <a:ea typeface="+mn-ea"/>
              <a:cs typeface="+mn-cs"/>
            </a:rPr>
            <a:t>Concatenate to get  several bits of information from several cells into one cell.  Be sure to add comas between  segments.  </a:t>
          </a:r>
          <a:endParaRPr lang="en-US" sz="1100" b="1"/>
        </a:p>
      </xdr:txBody>
    </xdr:sp>
    <xdr:clientData/>
  </xdr:twoCellAnchor>
  <xdr:twoCellAnchor>
    <xdr:from>
      <xdr:col>10</xdr:col>
      <xdr:colOff>200025</xdr:colOff>
      <xdr:row>39</xdr:row>
      <xdr:rowOff>114301</xdr:rowOff>
    </xdr:from>
    <xdr:to>
      <xdr:col>11</xdr:col>
      <xdr:colOff>647700</xdr:colOff>
      <xdr:row>42</xdr:row>
      <xdr:rowOff>114301</xdr:rowOff>
    </xdr:to>
    <xdr:sp macro="" textlink="">
      <xdr:nvSpPr>
        <xdr:cNvPr id="7" name="TextBox 6">
          <a:extLst>
            <a:ext uri="{FF2B5EF4-FFF2-40B4-BE49-F238E27FC236}">
              <a16:creationId xmlns:a16="http://schemas.microsoft.com/office/drawing/2014/main" id="{232F0F6E-61E5-4220-B26B-6BF48D6B6FBA}"/>
            </a:ext>
          </a:extLst>
        </xdr:cNvPr>
        <xdr:cNvSpPr txBox="1"/>
      </xdr:nvSpPr>
      <xdr:spPr>
        <a:xfrm>
          <a:off x="8296275" y="7639051"/>
          <a:ext cx="1257300" cy="5715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Concatenate</a:t>
          </a:r>
        </a:p>
      </xdr:txBody>
    </xdr:sp>
    <xdr:clientData/>
  </xdr:twoCellAnchor>
  <xdr:twoCellAnchor>
    <xdr:from>
      <xdr:col>6</xdr:col>
      <xdr:colOff>476250</xdr:colOff>
      <xdr:row>38</xdr:row>
      <xdr:rowOff>180975</xdr:rowOff>
    </xdr:from>
    <xdr:to>
      <xdr:col>10</xdr:col>
      <xdr:colOff>114301</xdr:colOff>
      <xdr:row>40</xdr:row>
      <xdr:rowOff>104776</xdr:rowOff>
    </xdr:to>
    <xdr:cxnSp macro="">
      <xdr:nvCxnSpPr>
        <xdr:cNvPr id="8" name="Straight Arrow Connector 7">
          <a:extLst>
            <a:ext uri="{FF2B5EF4-FFF2-40B4-BE49-F238E27FC236}">
              <a16:creationId xmlns:a16="http://schemas.microsoft.com/office/drawing/2014/main" id="{74F2FFA9-8A04-44B8-BE9F-9B366A85AA2B}"/>
            </a:ext>
          </a:extLst>
        </xdr:cNvPr>
        <xdr:cNvCxnSpPr/>
      </xdr:nvCxnSpPr>
      <xdr:spPr>
        <a:xfrm flipH="1" flipV="1">
          <a:off x="5334000" y="7515225"/>
          <a:ext cx="2876551" cy="3048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42</xdr:row>
      <xdr:rowOff>76200</xdr:rowOff>
    </xdr:from>
    <xdr:to>
      <xdr:col>9</xdr:col>
      <xdr:colOff>180976</xdr:colOff>
      <xdr:row>43</xdr:row>
      <xdr:rowOff>123825</xdr:rowOff>
    </xdr:to>
    <xdr:cxnSp macro="">
      <xdr:nvCxnSpPr>
        <xdr:cNvPr id="9" name="Straight Arrow Connector 8">
          <a:extLst>
            <a:ext uri="{FF2B5EF4-FFF2-40B4-BE49-F238E27FC236}">
              <a16:creationId xmlns:a16="http://schemas.microsoft.com/office/drawing/2014/main" id="{779C5E07-686B-46B5-B45F-D0EF6B0EA218}"/>
            </a:ext>
          </a:extLst>
        </xdr:cNvPr>
        <xdr:cNvCxnSpPr/>
      </xdr:nvCxnSpPr>
      <xdr:spPr>
        <a:xfrm flipH="1">
          <a:off x="5743575" y="8172450"/>
          <a:ext cx="1724026" cy="238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300990</xdr:colOff>
      <xdr:row>48</xdr:row>
      <xdr:rowOff>163830</xdr:rowOff>
    </xdr:from>
    <xdr:to>
      <xdr:col>11</xdr:col>
      <xdr:colOff>529590</xdr:colOff>
      <xdr:row>48</xdr:row>
      <xdr:rowOff>173355</xdr:rowOff>
    </xdr:to>
    <xdr:cxnSp macro="">
      <xdr:nvCxnSpPr>
        <xdr:cNvPr id="10" name="Straight Connector 9">
          <a:extLst>
            <a:ext uri="{FF2B5EF4-FFF2-40B4-BE49-F238E27FC236}">
              <a16:creationId xmlns:a16="http://schemas.microsoft.com/office/drawing/2014/main" id="{232C2180-795B-4482-BD9F-7FEA6B69BA10}"/>
            </a:ext>
          </a:extLst>
        </xdr:cNvPr>
        <xdr:cNvCxnSpPr/>
      </xdr:nvCxnSpPr>
      <xdr:spPr>
        <a:xfrm>
          <a:off x="300990" y="9033510"/>
          <a:ext cx="936498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380999</xdr:colOff>
      <xdr:row>58</xdr:row>
      <xdr:rowOff>66675</xdr:rowOff>
    </xdr:from>
    <xdr:to>
      <xdr:col>10</xdr:col>
      <xdr:colOff>228600</xdr:colOff>
      <xdr:row>62</xdr:row>
      <xdr:rowOff>133351</xdr:rowOff>
    </xdr:to>
    <xdr:sp macro="" textlink="">
      <xdr:nvSpPr>
        <xdr:cNvPr id="11" name="TextBox 10">
          <a:extLst>
            <a:ext uri="{FF2B5EF4-FFF2-40B4-BE49-F238E27FC236}">
              <a16:creationId xmlns:a16="http://schemas.microsoft.com/office/drawing/2014/main" id="{4982D472-AAE7-4E2D-94B8-954637646345}"/>
            </a:ext>
          </a:extLst>
        </xdr:cNvPr>
        <xdr:cNvSpPr txBox="1"/>
      </xdr:nvSpPr>
      <xdr:spPr>
        <a:xfrm>
          <a:off x="2000249" y="11449050"/>
          <a:ext cx="6324601" cy="828676"/>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baseline="0"/>
            <a:t>A new IF formula can be placed where the [value if false] statement otherwise would be.   Write this formula in column C to evaluate the grades in column B.</a:t>
          </a:r>
        </a:p>
        <a:p>
          <a:endParaRPr lang="en-US" sz="1100" b="1"/>
        </a:p>
      </xdr:txBody>
    </xdr:sp>
    <xdr:clientData/>
  </xdr:twoCellAnchor>
  <xdr:twoCellAnchor>
    <xdr:from>
      <xdr:col>0</xdr:col>
      <xdr:colOff>9525</xdr:colOff>
      <xdr:row>74</xdr:row>
      <xdr:rowOff>85725</xdr:rowOff>
    </xdr:from>
    <xdr:to>
      <xdr:col>11</xdr:col>
      <xdr:colOff>238125</xdr:colOff>
      <xdr:row>74</xdr:row>
      <xdr:rowOff>95250</xdr:rowOff>
    </xdr:to>
    <xdr:cxnSp macro="">
      <xdr:nvCxnSpPr>
        <xdr:cNvPr id="12" name="Straight Connector 11">
          <a:extLst>
            <a:ext uri="{FF2B5EF4-FFF2-40B4-BE49-F238E27FC236}">
              <a16:creationId xmlns:a16="http://schemas.microsoft.com/office/drawing/2014/main" id="{36B53839-761E-4D25-A632-6B60BBCD0389}"/>
            </a:ext>
          </a:extLst>
        </xdr:cNvPr>
        <xdr:cNvCxnSpPr/>
      </xdr:nvCxnSpPr>
      <xdr:spPr>
        <a:xfrm>
          <a:off x="9525" y="14516100"/>
          <a:ext cx="91344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74</xdr:row>
      <xdr:rowOff>152399</xdr:rowOff>
    </xdr:from>
    <xdr:to>
      <xdr:col>14</xdr:col>
      <xdr:colOff>276225</xdr:colOff>
      <xdr:row>83</xdr:row>
      <xdr:rowOff>114300</xdr:rowOff>
    </xdr:to>
    <xdr:sp macro="" textlink="">
      <xdr:nvSpPr>
        <xdr:cNvPr id="13" name="TextBox 12">
          <a:extLst>
            <a:ext uri="{FF2B5EF4-FFF2-40B4-BE49-F238E27FC236}">
              <a16:creationId xmlns:a16="http://schemas.microsoft.com/office/drawing/2014/main" id="{78FB3E67-D911-4F3B-A2D6-1E6FCA79DD74}"/>
            </a:ext>
          </a:extLst>
        </xdr:cNvPr>
        <xdr:cNvSpPr txBox="1"/>
      </xdr:nvSpPr>
      <xdr:spPr>
        <a:xfrm>
          <a:off x="5172075" y="14582774"/>
          <a:ext cx="6438900" cy="1676401"/>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Write a nested formula where the numbers </a:t>
          </a:r>
          <a:r>
            <a:rPr lang="en-US" sz="1100" b="1" baseline="0"/>
            <a:t>in column B correspond to food categories in column C.  ie   This will start your formula with 100 and 200:</a:t>
          </a:r>
        </a:p>
        <a:p>
          <a:pPr algn="ctr"/>
          <a:r>
            <a:rPr lang="en-US" sz="1100" b="1"/>
            <a:t>=IF(B79=100,"Beverages",IF(B79=200,"Fruit"))</a:t>
          </a:r>
        </a:p>
        <a:p>
          <a:pPr algn="ctr"/>
          <a:endParaRPr lang="en-US" sz="1100" b="1"/>
        </a:p>
        <a:p>
          <a:pPr algn="ctr"/>
          <a:endParaRPr lang="en-US" sz="1100" b="1"/>
        </a:p>
        <a:p>
          <a:pPr algn="ctr"/>
          <a:r>
            <a:rPr lang="en-US" sz="1100" b="1"/>
            <a:t>One</a:t>
          </a:r>
          <a:r>
            <a:rPr lang="en-US" sz="1100" b="1" baseline="0"/>
            <a:t> way to do this is the formula in C86</a:t>
          </a:r>
          <a:endParaRPr lang="en-US" sz="1100" b="1"/>
        </a:p>
      </xdr:txBody>
    </xdr:sp>
    <xdr:clientData/>
  </xdr:twoCellAnchor>
  <xdr:twoCellAnchor>
    <xdr:from>
      <xdr:col>3</xdr:col>
      <xdr:colOff>409575</xdr:colOff>
      <xdr:row>3</xdr:row>
      <xdr:rowOff>9525</xdr:rowOff>
    </xdr:from>
    <xdr:to>
      <xdr:col>3</xdr:col>
      <xdr:colOff>428625</xdr:colOff>
      <xdr:row>4</xdr:row>
      <xdr:rowOff>0</xdr:rowOff>
    </xdr:to>
    <xdr:cxnSp macro="">
      <xdr:nvCxnSpPr>
        <xdr:cNvPr id="14" name="Straight Arrow Connector 13">
          <a:extLst>
            <a:ext uri="{FF2B5EF4-FFF2-40B4-BE49-F238E27FC236}">
              <a16:creationId xmlns:a16="http://schemas.microsoft.com/office/drawing/2014/main" id="{4A11E4FD-9726-44BB-8F26-529671C48C0A}"/>
            </a:ext>
          </a:extLst>
        </xdr:cNvPr>
        <xdr:cNvCxnSpPr/>
      </xdr:nvCxnSpPr>
      <xdr:spPr>
        <a:xfrm flipH="1">
          <a:off x="2838450" y="628650"/>
          <a:ext cx="19050" cy="1809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52</xdr:row>
      <xdr:rowOff>85725</xdr:rowOff>
    </xdr:from>
    <xdr:to>
      <xdr:col>10</xdr:col>
      <xdr:colOff>142875</xdr:colOff>
      <xdr:row>55</xdr:row>
      <xdr:rowOff>152400</xdr:rowOff>
    </xdr:to>
    <xdr:sp macro="" textlink="">
      <xdr:nvSpPr>
        <xdr:cNvPr id="15" name="TextBox 14">
          <a:extLst>
            <a:ext uri="{FF2B5EF4-FFF2-40B4-BE49-F238E27FC236}">
              <a16:creationId xmlns:a16="http://schemas.microsoft.com/office/drawing/2014/main" id="{F998F7D3-B61F-4422-9A9A-E7F0A387ADAF}"/>
            </a:ext>
          </a:extLst>
        </xdr:cNvPr>
        <xdr:cNvSpPr txBox="1"/>
      </xdr:nvSpPr>
      <xdr:spPr>
        <a:xfrm>
          <a:off x="1962150" y="10134600"/>
          <a:ext cx="6276975" cy="7810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baseline="0"/>
            <a:t>Example of nesting IF statements.  Put different amounts in A57 to see different results   </a:t>
          </a:r>
        </a:p>
        <a:p>
          <a:endParaRPr lang="en-US" sz="1100" b="1" baseline="0"/>
        </a:p>
        <a:p>
          <a:pPr algn="ctr"/>
          <a:r>
            <a:rPr lang="en-US" sz="1100" b="1" baseline="0"/>
            <a:t>=IF(A57&gt;=90,"A",IF(A57&gt;=80,"B",IF(A57&gt;=70,"C","Did not pass")))</a:t>
          </a:r>
          <a:endParaRPr lang="en-US" sz="1100" b="1"/>
        </a:p>
      </xdr:txBody>
    </xdr:sp>
    <xdr:clientData/>
  </xdr:twoCellAnchor>
  <xdr:twoCellAnchor>
    <xdr:from>
      <xdr:col>4</xdr:col>
      <xdr:colOff>76200</xdr:colOff>
      <xdr:row>102</xdr:row>
      <xdr:rowOff>95250</xdr:rowOff>
    </xdr:from>
    <xdr:to>
      <xdr:col>8</xdr:col>
      <xdr:colOff>180975</xdr:colOff>
      <xdr:row>105</xdr:row>
      <xdr:rowOff>104775</xdr:rowOff>
    </xdr:to>
    <xdr:sp macro="" textlink="">
      <xdr:nvSpPr>
        <xdr:cNvPr id="16" name="TextBox 15">
          <a:extLst>
            <a:ext uri="{FF2B5EF4-FFF2-40B4-BE49-F238E27FC236}">
              <a16:creationId xmlns:a16="http://schemas.microsoft.com/office/drawing/2014/main" id="{9AEBD01C-BE82-4178-9A40-F4B5C3B70A7E}"/>
            </a:ext>
          </a:extLst>
        </xdr:cNvPr>
        <xdr:cNvSpPr txBox="1"/>
      </xdr:nvSpPr>
      <xdr:spPr>
        <a:xfrm>
          <a:off x="3314700" y="20002500"/>
          <a:ext cx="3343275" cy="58102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a:t>If B104</a:t>
          </a:r>
          <a:r>
            <a:rPr lang="en-US" sz="1100" baseline="0"/>
            <a:t> </a:t>
          </a:r>
          <a:r>
            <a:rPr lang="en-US" sz="1100"/>
            <a:t>and B105 are</a:t>
          </a:r>
          <a:r>
            <a:rPr lang="en-US" sz="1100" baseline="0"/>
            <a:t> greater than or equal to </a:t>
          </a:r>
          <a:r>
            <a:rPr lang="en-US" sz="1100"/>
            <a:t>10, the result</a:t>
          </a:r>
          <a:r>
            <a:rPr lang="en-US" sz="1100" baseline="0"/>
            <a:t> is TRUE.</a:t>
          </a:r>
          <a:endParaRPr lang="en-US" sz="1100"/>
        </a:p>
      </xdr:txBody>
    </xdr:sp>
    <xdr:clientData/>
  </xdr:twoCellAnchor>
  <xdr:twoCellAnchor>
    <xdr:from>
      <xdr:col>3</xdr:col>
      <xdr:colOff>514350</xdr:colOff>
      <xdr:row>105</xdr:row>
      <xdr:rowOff>0</xdr:rowOff>
    </xdr:from>
    <xdr:to>
      <xdr:col>4</xdr:col>
      <xdr:colOff>190500</xdr:colOff>
      <xdr:row>105</xdr:row>
      <xdr:rowOff>0</xdr:rowOff>
    </xdr:to>
    <xdr:cxnSp macro="">
      <xdr:nvCxnSpPr>
        <xdr:cNvPr id="17" name="Straight Arrow Connector 16">
          <a:extLst>
            <a:ext uri="{FF2B5EF4-FFF2-40B4-BE49-F238E27FC236}">
              <a16:creationId xmlns:a16="http://schemas.microsoft.com/office/drawing/2014/main" id="{8C5F1BE3-9CAC-495B-B6FC-4A6E70D1F426}"/>
            </a:ext>
          </a:extLst>
        </xdr:cNvPr>
        <xdr:cNvCxnSpPr/>
      </xdr:nvCxnSpPr>
      <xdr:spPr>
        <a:xfrm flipH="1">
          <a:off x="2943225" y="20478750"/>
          <a:ext cx="485775" cy="0"/>
        </a:xfrm>
        <a:prstGeom prst="straightConnector1">
          <a:avLst/>
        </a:prstGeom>
        <a:ln>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8</xdr:col>
      <xdr:colOff>9525</xdr:colOff>
      <xdr:row>104</xdr:row>
      <xdr:rowOff>95250</xdr:rowOff>
    </xdr:from>
    <xdr:to>
      <xdr:col>9</xdr:col>
      <xdr:colOff>209550</xdr:colOff>
      <xdr:row>104</xdr:row>
      <xdr:rowOff>95250</xdr:rowOff>
    </xdr:to>
    <xdr:cxnSp macro="">
      <xdr:nvCxnSpPr>
        <xdr:cNvPr id="18" name="Straight Arrow Connector 17">
          <a:extLst>
            <a:ext uri="{FF2B5EF4-FFF2-40B4-BE49-F238E27FC236}">
              <a16:creationId xmlns:a16="http://schemas.microsoft.com/office/drawing/2014/main" id="{D3AAC8D8-27EE-4F14-B32C-FA45AB364048}"/>
            </a:ext>
          </a:extLst>
        </xdr:cNvPr>
        <xdr:cNvCxnSpPr/>
      </xdr:nvCxnSpPr>
      <xdr:spPr>
        <a:xfrm>
          <a:off x="6486525" y="20383500"/>
          <a:ext cx="1009650" cy="0"/>
        </a:xfrm>
        <a:prstGeom prst="straightConnector1">
          <a:avLst/>
        </a:prstGeom>
        <a:ln>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9</xdr:col>
      <xdr:colOff>466725</xdr:colOff>
      <xdr:row>99</xdr:row>
      <xdr:rowOff>123825</xdr:rowOff>
    </xdr:from>
    <xdr:to>
      <xdr:col>14</xdr:col>
      <xdr:colOff>266700</xdr:colOff>
      <xdr:row>101</xdr:row>
      <xdr:rowOff>123825</xdr:rowOff>
    </xdr:to>
    <xdr:sp macro="" textlink="">
      <xdr:nvSpPr>
        <xdr:cNvPr id="19" name="TextBox 18">
          <a:extLst>
            <a:ext uri="{FF2B5EF4-FFF2-40B4-BE49-F238E27FC236}">
              <a16:creationId xmlns:a16="http://schemas.microsoft.com/office/drawing/2014/main" id="{5AB8E79D-ED34-44DF-B46E-D24AD6ACCE5E}"/>
            </a:ext>
          </a:extLst>
        </xdr:cNvPr>
        <xdr:cNvSpPr txBox="1"/>
      </xdr:nvSpPr>
      <xdr:spPr>
        <a:xfrm>
          <a:off x="7753350" y="19411950"/>
          <a:ext cx="3848100" cy="42862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100"/>
            <a:t>If TRUE, then</a:t>
          </a:r>
          <a:r>
            <a:rPr lang="en-US" sz="1100" baseline="0"/>
            <a:t> "Plenty in stock" will appear.</a:t>
          </a:r>
          <a:endParaRPr lang="en-US" sz="1100"/>
        </a:p>
      </xdr:txBody>
    </xdr:sp>
    <xdr:clientData/>
  </xdr:twoCellAnchor>
  <xdr:twoCellAnchor>
    <xdr:from>
      <xdr:col>0</xdr:col>
      <xdr:colOff>238125</xdr:colOff>
      <xdr:row>89</xdr:row>
      <xdr:rowOff>19050</xdr:rowOff>
    </xdr:from>
    <xdr:to>
      <xdr:col>5</xdr:col>
      <xdr:colOff>123825</xdr:colOff>
      <xdr:row>94</xdr:row>
      <xdr:rowOff>95250</xdr:rowOff>
    </xdr:to>
    <xdr:sp macro="" textlink="">
      <xdr:nvSpPr>
        <xdr:cNvPr id="20" name="TextBox 19">
          <a:extLst>
            <a:ext uri="{FF2B5EF4-FFF2-40B4-BE49-F238E27FC236}">
              <a16:creationId xmlns:a16="http://schemas.microsoft.com/office/drawing/2014/main" id="{308A43FB-1021-4EB3-864A-7233A42FF6B4}"/>
            </a:ext>
          </a:extLst>
        </xdr:cNvPr>
        <xdr:cNvSpPr txBox="1"/>
      </xdr:nvSpPr>
      <xdr:spPr>
        <a:xfrm>
          <a:off x="238125" y="17354550"/>
          <a:ext cx="39338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AND formulas</a:t>
          </a:r>
        </a:p>
        <a:p>
          <a:r>
            <a:rPr lang="en-US" sz="1100"/>
            <a:t>If the first logical</a:t>
          </a:r>
          <a:r>
            <a:rPr lang="en-US" sz="1100" baseline="0"/>
            <a:t> argument is true and the second argument is true then the answer is TRUE.  Othewise the answer is FALSE.</a:t>
          </a:r>
        </a:p>
        <a:p>
          <a:r>
            <a:rPr lang="en-US" sz="1100"/>
            <a:t>C98</a:t>
          </a:r>
          <a:r>
            <a:rPr lang="en-US" sz="1100" baseline="0"/>
            <a:t> will say TRUE or FALSE depending whether B98 is between 10 and 15.</a:t>
          </a:r>
          <a:endParaRPr lang="en-US" sz="1100"/>
        </a:p>
      </xdr:txBody>
    </xdr:sp>
    <xdr:clientData/>
  </xdr:twoCellAnchor>
  <xdr:twoCellAnchor>
    <xdr:from>
      <xdr:col>6</xdr:col>
      <xdr:colOff>142875</xdr:colOff>
      <xdr:row>88</xdr:row>
      <xdr:rowOff>180975</xdr:rowOff>
    </xdr:from>
    <xdr:to>
      <xdr:col>12</xdr:col>
      <xdr:colOff>114300</xdr:colOff>
      <xdr:row>95</xdr:row>
      <xdr:rowOff>0</xdr:rowOff>
    </xdr:to>
    <xdr:sp macro="" textlink="">
      <xdr:nvSpPr>
        <xdr:cNvPr id="21" name="TextBox 20">
          <a:extLst>
            <a:ext uri="{FF2B5EF4-FFF2-40B4-BE49-F238E27FC236}">
              <a16:creationId xmlns:a16="http://schemas.microsoft.com/office/drawing/2014/main" id="{222A9AB6-D050-43D0-B335-BADFF8E6944F}"/>
            </a:ext>
          </a:extLst>
        </xdr:cNvPr>
        <xdr:cNvSpPr txBox="1"/>
      </xdr:nvSpPr>
      <xdr:spPr>
        <a:xfrm>
          <a:off x="5000625" y="17325975"/>
          <a:ext cx="482917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t>
          </a:r>
          <a:r>
            <a:rPr lang="en-US" sz="1100" baseline="0"/>
            <a:t> formula</a:t>
          </a:r>
        </a:p>
        <a:p>
          <a:r>
            <a:rPr lang="en-US" sz="1100" baseline="0"/>
            <a:t>If the first logical argument is TRUE or the second argument is TRUE, the result will be TRUE.  Otherwise FALSE.</a:t>
          </a:r>
        </a:p>
        <a:p>
          <a:endParaRPr lang="en-US" sz="1100"/>
        </a:p>
        <a:p>
          <a:r>
            <a:rPr lang="en-US" sz="1100"/>
            <a:t>If F98 or G98 is greater than 10,</a:t>
          </a:r>
          <a:r>
            <a:rPr lang="en-US" sz="1100" baseline="0"/>
            <a:t> the result will be TRUE, otherwise FALSE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361950</xdr:colOff>
      <xdr:row>15</xdr:row>
      <xdr:rowOff>38100</xdr:rowOff>
    </xdr:from>
    <xdr:to>
      <xdr:col>16</xdr:col>
      <xdr:colOff>561975</xdr:colOff>
      <xdr:row>22</xdr:row>
      <xdr:rowOff>129328</xdr:rowOff>
    </xdr:to>
    <xdr:pic>
      <xdr:nvPicPr>
        <xdr:cNvPr id="2" name="Picture 1">
          <a:extLst>
            <a:ext uri="{FF2B5EF4-FFF2-40B4-BE49-F238E27FC236}">
              <a16:creationId xmlns:a16="http://schemas.microsoft.com/office/drawing/2014/main" id="{844DAD89-58DC-4098-9D2A-4EDC7D293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7800" y="6772275"/>
          <a:ext cx="1314450" cy="1424728"/>
        </a:xfrm>
        <a:prstGeom prst="rect">
          <a:avLst/>
        </a:prstGeom>
        <a:ln w="19050">
          <a:solidFill>
            <a:schemeClr val="accent5">
              <a:lumMod val="50000"/>
            </a:schemeClr>
          </a:solidFill>
        </a:ln>
      </xdr:spPr>
    </xdr:pic>
    <xdr:clientData/>
  </xdr:twoCellAnchor>
  <xdr:twoCellAnchor>
    <xdr:from>
      <xdr:col>6</xdr:col>
      <xdr:colOff>57150</xdr:colOff>
      <xdr:row>4</xdr:row>
      <xdr:rowOff>28572</xdr:rowOff>
    </xdr:from>
    <xdr:to>
      <xdr:col>11</xdr:col>
      <xdr:colOff>257175</xdr:colOff>
      <xdr:row>19</xdr:row>
      <xdr:rowOff>38099</xdr:rowOff>
    </xdr:to>
    <xdr:sp macro="" textlink="">
      <xdr:nvSpPr>
        <xdr:cNvPr id="3" name="TextBox 2">
          <a:extLst>
            <a:ext uri="{FF2B5EF4-FFF2-40B4-BE49-F238E27FC236}">
              <a16:creationId xmlns:a16="http://schemas.microsoft.com/office/drawing/2014/main" id="{E59C6BD4-0D0F-4341-B9F5-95AA04710EF8}"/>
            </a:ext>
          </a:extLst>
        </xdr:cNvPr>
        <xdr:cNvSpPr txBox="1"/>
      </xdr:nvSpPr>
      <xdr:spPr>
        <a:xfrm>
          <a:off x="3886200" y="4667247"/>
          <a:ext cx="3248025" cy="2867027"/>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Add</a:t>
          </a:r>
          <a:r>
            <a:rPr lang="en-US" sz="1100" b="1" baseline="0"/>
            <a:t> </a:t>
          </a:r>
          <a:r>
            <a:rPr lang="en-US" sz="1100" b="1"/>
            <a:t> filter</a:t>
          </a:r>
          <a:r>
            <a:rPr lang="en-US" sz="1100" b="1" baseline="0"/>
            <a:t> capabilities to the range on the left.  </a:t>
          </a:r>
        </a:p>
        <a:p>
          <a:endParaRPr lang="en-US" sz="1100" b="1" baseline="0"/>
        </a:p>
        <a:p>
          <a:r>
            <a:rPr lang="en-US" sz="1100" b="1" baseline="0"/>
            <a:t>- Select anywhere  inside the  range.</a:t>
          </a:r>
        </a:p>
        <a:p>
          <a:r>
            <a:rPr lang="en-US" sz="1100" b="1" baseline="0"/>
            <a:t>- Go to the  Data tab and click  on the  Filter button.</a:t>
          </a:r>
        </a:p>
        <a:p>
          <a:pPr algn="ctr"/>
          <a:r>
            <a:rPr lang="en-US" sz="1100" b="1" baseline="0"/>
            <a:t>or</a:t>
          </a:r>
          <a:endParaRPr lang="en-US" sz="1100" b="1" i="1" baseline="0"/>
        </a:p>
        <a:p>
          <a:r>
            <a:rPr lang="en-US" sz="1100" b="1" baseline="0"/>
            <a:t>- Begin on the Home tab.</a:t>
          </a: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lt1"/>
              </a:solidFill>
              <a:effectLst/>
              <a:latin typeface="+mn-lt"/>
              <a:ea typeface="+mn-ea"/>
              <a:cs typeface="+mn-cs"/>
            </a:rPr>
            <a:t>- Select anywhere  inside the  range.</a:t>
          </a:r>
          <a:endParaRPr lang="en-US">
            <a:effectLst/>
          </a:endParaRPr>
        </a:p>
        <a:p>
          <a:r>
            <a:rPr lang="en-US" sz="1100" b="1"/>
            <a:t> - Click on Sort </a:t>
          </a:r>
        </a:p>
        <a:p>
          <a:r>
            <a:rPr lang="en-US" sz="1100" b="1"/>
            <a:t>- Click Filter</a:t>
          </a:r>
        </a:p>
        <a:p>
          <a:endParaRPr lang="en-US" sz="1100" b="1"/>
        </a:p>
        <a:p>
          <a:r>
            <a:rPr lang="en-US" sz="1100" b="1"/>
            <a:t>The</a:t>
          </a:r>
          <a:r>
            <a:rPr lang="en-US" sz="1100" b="1" baseline="0"/>
            <a:t> Filter button toggles on and off database capabilities.</a:t>
          </a:r>
        </a:p>
        <a:p>
          <a:endParaRPr lang="en-US" sz="1100" b="1" baseline="0"/>
        </a:p>
        <a:p>
          <a:endParaRPr lang="en-US" sz="1100"/>
        </a:p>
      </xdr:txBody>
    </xdr:sp>
    <xdr:clientData/>
  </xdr:twoCellAnchor>
  <xdr:twoCellAnchor>
    <xdr:from>
      <xdr:col>1</xdr:col>
      <xdr:colOff>190500</xdr:colOff>
      <xdr:row>22</xdr:row>
      <xdr:rowOff>57150</xdr:rowOff>
    </xdr:from>
    <xdr:to>
      <xdr:col>7</xdr:col>
      <xdr:colOff>19050</xdr:colOff>
      <xdr:row>28</xdr:row>
      <xdr:rowOff>76200</xdr:rowOff>
    </xdr:to>
    <xdr:sp macro="" textlink="">
      <xdr:nvSpPr>
        <xdr:cNvPr id="4" name="TextBox 3">
          <a:extLst>
            <a:ext uri="{FF2B5EF4-FFF2-40B4-BE49-F238E27FC236}">
              <a16:creationId xmlns:a16="http://schemas.microsoft.com/office/drawing/2014/main" id="{3FBE23E2-ADC3-4140-9241-D4A20042687D}"/>
            </a:ext>
          </a:extLst>
        </xdr:cNvPr>
        <xdr:cNvSpPr txBox="1"/>
      </xdr:nvSpPr>
      <xdr:spPr>
        <a:xfrm>
          <a:off x="800100" y="8124825"/>
          <a:ext cx="3657600" cy="11620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a:t>Practice removing</a:t>
          </a:r>
          <a:r>
            <a:rPr lang="en-US" sz="1100" b="1" baseline="0"/>
            <a:t> and adding filter capabilities.</a:t>
          </a:r>
        </a:p>
        <a:p>
          <a:endParaRPr lang="en-US" sz="1100" b="1" baseline="0"/>
        </a:p>
        <a:p>
          <a:r>
            <a:rPr lang="en-US" sz="1100" b="1" baseline="0"/>
            <a:t>Add database capability by first selecting the heading row.  This is useful if you want fewer columns than would automatically be generated.</a:t>
          </a:r>
          <a:endParaRPr lang="en-US" sz="1100" b="1"/>
        </a:p>
      </xdr:txBody>
    </xdr:sp>
    <xdr:clientData/>
  </xdr:twoCellAnchor>
  <xdr:twoCellAnchor editAs="oneCell">
    <xdr:from>
      <xdr:col>13</xdr:col>
      <xdr:colOff>390525</xdr:colOff>
      <xdr:row>5</xdr:row>
      <xdr:rowOff>57150</xdr:rowOff>
    </xdr:from>
    <xdr:to>
      <xdr:col>17</xdr:col>
      <xdr:colOff>590550</xdr:colOff>
      <xdr:row>11</xdr:row>
      <xdr:rowOff>19050</xdr:rowOff>
    </xdr:to>
    <xdr:pic>
      <xdr:nvPicPr>
        <xdr:cNvPr id="10" name="Picture 9">
          <a:extLst>
            <a:ext uri="{FF2B5EF4-FFF2-40B4-BE49-F238E27FC236}">
              <a16:creationId xmlns:a16="http://schemas.microsoft.com/office/drawing/2014/main" id="{8035A085-E6E5-4AFC-9B14-200CF09929B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86775" y="4886325"/>
          <a:ext cx="2657475" cy="1104900"/>
        </a:xfrm>
        <a:prstGeom prst="rect">
          <a:avLst/>
        </a:prstGeom>
      </xdr:spPr>
    </xdr:pic>
    <xdr:clientData/>
  </xdr:twoCellAnchor>
  <xdr:twoCellAnchor>
    <xdr:from>
      <xdr:col>11</xdr:col>
      <xdr:colOff>209550</xdr:colOff>
      <xdr:row>9</xdr:row>
      <xdr:rowOff>95250</xdr:rowOff>
    </xdr:from>
    <xdr:to>
      <xdr:col>16</xdr:col>
      <xdr:colOff>104775</xdr:colOff>
      <xdr:row>9</xdr:row>
      <xdr:rowOff>104776</xdr:rowOff>
    </xdr:to>
    <xdr:cxnSp macro="">
      <xdr:nvCxnSpPr>
        <xdr:cNvPr id="14" name="Straight Arrow Connector 13">
          <a:extLst>
            <a:ext uri="{FF2B5EF4-FFF2-40B4-BE49-F238E27FC236}">
              <a16:creationId xmlns:a16="http://schemas.microsoft.com/office/drawing/2014/main" id="{A04FADAC-9EF4-4D8D-ACF5-51D2628B65D0}"/>
            </a:ext>
          </a:extLst>
        </xdr:cNvPr>
        <xdr:cNvCxnSpPr/>
      </xdr:nvCxnSpPr>
      <xdr:spPr>
        <a:xfrm>
          <a:off x="7086600" y="5686425"/>
          <a:ext cx="2838450" cy="9526"/>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523875</xdr:colOff>
      <xdr:row>6</xdr:row>
      <xdr:rowOff>95251</xdr:rowOff>
    </xdr:from>
    <xdr:to>
      <xdr:col>13</xdr:col>
      <xdr:colOff>409575</xdr:colOff>
      <xdr:row>8</xdr:row>
      <xdr:rowOff>114300</xdr:rowOff>
    </xdr:to>
    <xdr:cxnSp macro="">
      <xdr:nvCxnSpPr>
        <xdr:cNvPr id="15" name="Straight Arrow Connector 14">
          <a:extLst>
            <a:ext uri="{FF2B5EF4-FFF2-40B4-BE49-F238E27FC236}">
              <a16:creationId xmlns:a16="http://schemas.microsoft.com/office/drawing/2014/main" id="{20BF427E-8E30-4DFD-A1B1-3568A18A3C5C}"/>
            </a:ext>
          </a:extLst>
        </xdr:cNvPr>
        <xdr:cNvCxnSpPr/>
      </xdr:nvCxnSpPr>
      <xdr:spPr>
        <a:xfrm flipV="1">
          <a:off x="6791325" y="5114926"/>
          <a:ext cx="1714500" cy="40004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123825</xdr:colOff>
      <xdr:row>14</xdr:row>
      <xdr:rowOff>0</xdr:rowOff>
    </xdr:from>
    <xdr:to>
      <xdr:col>14</xdr:col>
      <xdr:colOff>266700</xdr:colOff>
      <xdr:row>20</xdr:row>
      <xdr:rowOff>9525</xdr:rowOff>
    </xdr:to>
    <xdr:cxnSp macro="">
      <xdr:nvCxnSpPr>
        <xdr:cNvPr id="16" name="Straight Arrow Connector 15">
          <a:extLst>
            <a:ext uri="{FF2B5EF4-FFF2-40B4-BE49-F238E27FC236}">
              <a16:creationId xmlns:a16="http://schemas.microsoft.com/office/drawing/2014/main" id="{535CD145-82E5-4305-9CA2-672767FAF912}"/>
            </a:ext>
          </a:extLst>
        </xdr:cNvPr>
        <xdr:cNvCxnSpPr/>
      </xdr:nvCxnSpPr>
      <xdr:spPr>
        <a:xfrm>
          <a:off x="6391275" y="6543675"/>
          <a:ext cx="2581275" cy="115252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485775</xdr:colOff>
      <xdr:row>13</xdr:row>
      <xdr:rowOff>104774</xdr:rowOff>
    </xdr:from>
    <xdr:to>
      <xdr:col>5</xdr:col>
      <xdr:colOff>142875</xdr:colOff>
      <xdr:row>19</xdr:row>
      <xdr:rowOff>85725</xdr:rowOff>
    </xdr:to>
    <xdr:sp macro="" textlink="">
      <xdr:nvSpPr>
        <xdr:cNvPr id="17" name="TextBox 16">
          <a:extLst>
            <a:ext uri="{FF2B5EF4-FFF2-40B4-BE49-F238E27FC236}">
              <a16:creationId xmlns:a16="http://schemas.microsoft.com/office/drawing/2014/main" id="{95697BCE-7BCB-44F8-A7AE-734776A2A09A}"/>
            </a:ext>
          </a:extLst>
        </xdr:cNvPr>
        <xdr:cNvSpPr txBox="1"/>
      </xdr:nvSpPr>
      <xdr:spPr>
        <a:xfrm>
          <a:off x="485775" y="6457949"/>
          <a:ext cx="2867025" cy="1123951"/>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baseline="0">
            <a:solidFill>
              <a:schemeClr val="bg1"/>
            </a:solidFill>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bg1"/>
              </a:solidFill>
            </a:rPr>
            <a:t>After adding a filter </a:t>
          </a:r>
          <a:r>
            <a:rPr lang="en-US" sz="1100" b="1" baseline="0">
              <a:solidFill>
                <a:schemeClr val="bg1"/>
              </a:solidFill>
              <a:effectLst/>
              <a:latin typeface="+mn-lt"/>
              <a:ea typeface="+mn-ea"/>
              <a:cs typeface="+mn-cs"/>
            </a:rPr>
            <a:t>c</a:t>
          </a:r>
          <a:r>
            <a:rPr lang="en-US" sz="1100" b="1">
              <a:solidFill>
                <a:schemeClr val="bg1"/>
              </a:solidFill>
              <a:effectLst/>
              <a:latin typeface="+mn-lt"/>
              <a:ea typeface="+mn-ea"/>
              <a:cs typeface="+mn-cs"/>
            </a:rPr>
            <a:t>lick on a down arrow to sort the different categories alphabetically.</a:t>
          </a:r>
          <a:endParaRPr lang="en-US" b="1">
            <a:solidFill>
              <a:schemeClr val="bg1"/>
            </a:solidFill>
            <a:effectLst/>
          </a:endParaRPr>
        </a:p>
        <a:p>
          <a:endParaRPr lang="en-US" sz="1100"/>
        </a:p>
        <a:p>
          <a:endParaRPr lang="en-US" sz="1100"/>
        </a:p>
      </xdr:txBody>
    </xdr:sp>
    <xdr:clientData/>
  </xdr:twoCellAnchor>
  <xdr:twoCellAnchor>
    <xdr:from>
      <xdr:col>22</xdr:col>
      <xdr:colOff>262465</xdr:colOff>
      <xdr:row>117</xdr:row>
      <xdr:rowOff>21165</xdr:rowOff>
    </xdr:from>
    <xdr:to>
      <xdr:col>24</xdr:col>
      <xdr:colOff>553509</xdr:colOff>
      <xdr:row>126</xdr:row>
      <xdr:rowOff>142875</xdr:rowOff>
    </xdr:to>
    <xdr:graphicFrame macro="">
      <xdr:nvGraphicFramePr>
        <xdr:cNvPr id="18" name="Chart 17">
          <a:extLst>
            <a:ext uri="{FF2B5EF4-FFF2-40B4-BE49-F238E27FC236}">
              <a16:creationId xmlns:a16="http://schemas.microsoft.com/office/drawing/2014/main" id="{544BED8B-FF6A-4E36-88BC-6B0814462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160868</xdr:colOff>
      <xdr:row>112</xdr:row>
      <xdr:rowOff>138641</xdr:rowOff>
    </xdr:from>
    <xdr:to>
      <xdr:col>24</xdr:col>
      <xdr:colOff>716493</xdr:colOff>
      <xdr:row>115</xdr:row>
      <xdr:rowOff>170391</xdr:rowOff>
    </xdr:to>
    <xdr:sp macro="" textlink="">
      <xdr:nvSpPr>
        <xdr:cNvPr id="19" name="TextBox 18">
          <a:extLst>
            <a:ext uri="{FF2B5EF4-FFF2-40B4-BE49-F238E27FC236}">
              <a16:creationId xmlns:a16="http://schemas.microsoft.com/office/drawing/2014/main" id="{3C5E4407-7E2C-4103-9E18-930B61394D47}"/>
            </a:ext>
          </a:extLst>
        </xdr:cNvPr>
        <xdr:cNvSpPr txBox="1"/>
      </xdr:nvSpPr>
      <xdr:spPr>
        <a:xfrm>
          <a:off x="14134043" y="25351316"/>
          <a:ext cx="1670050" cy="6032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Pie Charts illustrate only one row or one column.</a:t>
          </a:r>
        </a:p>
      </xdr:txBody>
    </xdr:sp>
    <xdr:clientData/>
  </xdr:twoCellAnchor>
  <xdr:twoCellAnchor>
    <xdr:from>
      <xdr:col>0</xdr:col>
      <xdr:colOff>351429</xdr:colOff>
      <xdr:row>111</xdr:row>
      <xdr:rowOff>4793</xdr:rowOff>
    </xdr:from>
    <xdr:to>
      <xdr:col>5</xdr:col>
      <xdr:colOff>363071</xdr:colOff>
      <xdr:row>114</xdr:row>
      <xdr:rowOff>112058</xdr:rowOff>
    </xdr:to>
    <xdr:sp macro="" textlink="">
      <xdr:nvSpPr>
        <xdr:cNvPr id="20" name="TextBox 19">
          <a:extLst>
            <a:ext uri="{FF2B5EF4-FFF2-40B4-BE49-F238E27FC236}">
              <a16:creationId xmlns:a16="http://schemas.microsoft.com/office/drawing/2014/main" id="{A294CA27-9694-449E-8063-675E7631A044}"/>
            </a:ext>
          </a:extLst>
        </xdr:cNvPr>
        <xdr:cNvSpPr txBox="1"/>
      </xdr:nvSpPr>
      <xdr:spPr>
        <a:xfrm>
          <a:off x="351429" y="21150293"/>
          <a:ext cx="3205318" cy="67876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Column and Bar charts do well to illustrate comparisons.  </a:t>
          </a:r>
        </a:p>
      </xdr:txBody>
    </xdr:sp>
    <xdr:clientData/>
  </xdr:twoCellAnchor>
  <xdr:twoCellAnchor>
    <xdr:from>
      <xdr:col>26</xdr:col>
      <xdr:colOff>436033</xdr:colOff>
      <xdr:row>113</xdr:row>
      <xdr:rowOff>6352</xdr:rowOff>
    </xdr:from>
    <xdr:to>
      <xdr:col>29</xdr:col>
      <xdr:colOff>493183</xdr:colOff>
      <xdr:row>116</xdr:row>
      <xdr:rowOff>122768</xdr:rowOff>
    </xdr:to>
    <xdr:sp macro="" textlink="">
      <xdr:nvSpPr>
        <xdr:cNvPr id="21" name="TextBox 20">
          <a:extLst>
            <a:ext uri="{FF2B5EF4-FFF2-40B4-BE49-F238E27FC236}">
              <a16:creationId xmlns:a16="http://schemas.microsoft.com/office/drawing/2014/main" id="{99CD8754-7059-4384-9B84-EAE766A8FC9B}"/>
            </a:ext>
          </a:extLst>
        </xdr:cNvPr>
        <xdr:cNvSpPr txBox="1"/>
      </xdr:nvSpPr>
      <xdr:spPr>
        <a:xfrm>
          <a:off x="16847608" y="25409527"/>
          <a:ext cx="1885950" cy="68791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Line and Area charts are best at showing changes over time.</a:t>
          </a:r>
        </a:p>
      </xdr:txBody>
    </xdr:sp>
    <xdr:clientData/>
  </xdr:twoCellAnchor>
  <xdr:twoCellAnchor>
    <xdr:from>
      <xdr:col>25</xdr:col>
      <xdr:colOff>463548</xdr:colOff>
      <xdr:row>118</xdr:row>
      <xdr:rowOff>171450</xdr:rowOff>
    </xdr:from>
    <xdr:to>
      <xdr:col>29</xdr:col>
      <xdr:colOff>152400</xdr:colOff>
      <xdr:row>126</xdr:row>
      <xdr:rowOff>142874</xdr:rowOff>
    </xdr:to>
    <xdr:graphicFrame macro="">
      <xdr:nvGraphicFramePr>
        <xdr:cNvPr id="22" name="Chart 21">
          <a:extLst>
            <a:ext uri="{FF2B5EF4-FFF2-40B4-BE49-F238E27FC236}">
              <a16:creationId xmlns:a16="http://schemas.microsoft.com/office/drawing/2014/main" id="{FF5A5FC0-4625-401E-92F8-EAD455E88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217169</xdr:colOff>
      <xdr:row>119</xdr:row>
      <xdr:rowOff>36195</xdr:rowOff>
    </xdr:from>
    <xdr:to>
      <xdr:col>38</xdr:col>
      <xdr:colOff>205740</xdr:colOff>
      <xdr:row>127</xdr:row>
      <xdr:rowOff>5504</xdr:rowOff>
    </xdr:to>
    <xdr:graphicFrame macro="">
      <xdr:nvGraphicFramePr>
        <xdr:cNvPr id="23" name="Chart 22">
          <a:extLst>
            <a:ext uri="{FF2B5EF4-FFF2-40B4-BE49-F238E27FC236}">
              <a16:creationId xmlns:a16="http://schemas.microsoft.com/office/drawing/2014/main" id="{FD78ADF9-2E89-4989-BF6B-3115B1A67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333375</xdr:colOff>
      <xdr:row>110</xdr:row>
      <xdr:rowOff>114300</xdr:rowOff>
    </xdr:from>
    <xdr:to>
      <xdr:col>12</xdr:col>
      <xdr:colOff>552450</xdr:colOff>
      <xdr:row>118</xdr:row>
      <xdr:rowOff>90486</xdr:rowOff>
    </xdr:to>
    <xdr:graphicFrame macro="">
      <xdr:nvGraphicFramePr>
        <xdr:cNvPr id="24" name="Chart 23">
          <a:extLst>
            <a:ext uri="{FF2B5EF4-FFF2-40B4-BE49-F238E27FC236}">
              <a16:creationId xmlns:a16="http://schemas.microsoft.com/office/drawing/2014/main" id="{2379F0CD-217D-4F62-B567-3D04043ED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190501</xdr:colOff>
      <xdr:row>116</xdr:row>
      <xdr:rowOff>104775</xdr:rowOff>
    </xdr:from>
    <xdr:to>
      <xdr:col>5</xdr:col>
      <xdr:colOff>590551</xdr:colOff>
      <xdr:row>118</xdr:row>
      <xdr:rowOff>85725</xdr:rowOff>
    </xdr:to>
    <xdr:sp macro="" textlink="">
      <xdr:nvSpPr>
        <xdr:cNvPr id="26" name="TextBox 25">
          <a:extLst>
            <a:ext uri="{FF2B5EF4-FFF2-40B4-BE49-F238E27FC236}">
              <a16:creationId xmlns:a16="http://schemas.microsoft.com/office/drawing/2014/main" id="{61246851-BD61-4ED5-A5D9-C2A7E8E49CCF}"/>
            </a:ext>
          </a:extLst>
        </xdr:cNvPr>
        <xdr:cNvSpPr txBox="1"/>
      </xdr:nvSpPr>
      <xdr:spPr>
        <a:xfrm>
          <a:off x="190501" y="26079450"/>
          <a:ext cx="3609975" cy="3619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Change the data below and see the chart</a:t>
          </a:r>
          <a:r>
            <a:rPr lang="en-US" sz="1100" baseline="0"/>
            <a:t> update.</a:t>
          </a:r>
          <a:endParaRPr lang="en-US" sz="1100"/>
        </a:p>
      </xdr:txBody>
    </xdr:sp>
    <xdr:clientData/>
  </xdr:twoCellAnchor>
  <xdr:twoCellAnchor>
    <xdr:from>
      <xdr:col>3</xdr:col>
      <xdr:colOff>533401</xdr:colOff>
      <xdr:row>49</xdr:row>
      <xdr:rowOff>85725</xdr:rowOff>
    </xdr:from>
    <xdr:to>
      <xdr:col>5</xdr:col>
      <xdr:colOff>142876</xdr:colOff>
      <xdr:row>54</xdr:row>
      <xdr:rowOff>47625</xdr:rowOff>
    </xdr:to>
    <xdr:sp macro="" textlink="">
      <xdr:nvSpPr>
        <xdr:cNvPr id="28" name="TextBox 27">
          <a:extLst>
            <a:ext uri="{FF2B5EF4-FFF2-40B4-BE49-F238E27FC236}">
              <a16:creationId xmlns:a16="http://schemas.microsoft.com/office/drawing/2014/main" id="{30B38449-247C-4CDF-AF5E-72CB9A63F21D}"/>
            </a:ext>
          </a:extLst>
        </xdr:cNvPr>
        <xdr:cNvSpPr txBox="1"/>
      </xdr:nvSpPr>
      <xdr:spPr>
        <a:xfrm>
          <a:off x="2524126" y="13296900"/>
          <a:ext cx="828675" cy="9144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Bottom 20% of cells highlighted</a:t>
          </a:r>
          <a:r>
            <a:rPr lang="en-US"/>
            <a:t> </a:t>
          </a:r>
          <a:endParaRPr lang="en-US" sz="1100"/>
        </a:p>
      </xdr:txBody>
    </xdr:sp>
    <xdr:clientData/>
  </xdr:twoCellAnchor>
  <xdr:twoCellAnchor>
    <xdr:from>
      <xdr:col>0</xdr:col>
      <xdr:colOff>0</xdr:colOff>
      <xdr:row>48</xdr:row>
      <xdr:rowOff>114301</xdr:rowOff>
    </xdr:from>
    <xdr:to>
      <xdr:col>1</xdr:col>
      <xdr:colOff>571500</xdr:colOff>
      <xdr:row>56</xdr:row>
      <xdr:rowOff>19050</xdr:rowOff>
    </xdr:to>
    <xdr:sp macro="" textlink="">
      <xdr:nvSpPr>
        <xdr:cNvPr id="29" name="TextBox 28">
          <a:extLst>
            <a:ext uri="{FF2B5EF4-FFF2-40B4-BE49-F238E27FC236}">
              <a16:creationId xmlns:a16="http://schemas.microsoft.com/office/drawing/2014/main" id="{3B80FCFF-CB2C-4847-9AA2-2237A820ECEC}"/>
            </a:ext>
          </a:extLst>
        </xdr:cNvPr>
        <xdr:cNvSpPr txBox="1"/>
      </xdr:nvSpPr>
      <xdr:spPr>
        <a:xfrm>
          <a:off x="0" y="13134976"/>
          <a:ext cx="1181100" cy="142874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Duplicate cells are highlighted. </a:t>
          </a:r>
        </a:p>
        <a:p>
          <a:endParaRPr lang="en-US" sz="1100"/>
        </a:p>
        <a:p>
          <a:r>
            <a:rPr lang="en-US" sz="1100"/>
            <a:t>Change the data</a:t>
          </a:r>
          <a:r>
            <a:rPr lang="en-US" sz="1100" baseline="0"/>
            <a:t> in column A</a:t>
          </a:r>
          <a:r>
            <a:rPr lang="en-US" sz="1100"/>
            <a:t> and</a:t>
          </a:r>
          <a:r>
            <a:rPr lang="en-US" sz="1100" baseline="0"/>
            <a:t> see the results.</a:t>
          </a:r>
          <a:endParaRPr lang="en-US" sz="1100"/>
        </a:p>
      </xdr:txBody>
    </xdr:sp>
    <xdr:clientData/>
  </xdr:twoCellAnchor>
  <xdr:twoCellAnchor>
    <xdr:from>
      <xdr:col>2</xdr:col>
      <xdr:colOff>85725</xdr:colOff>
      <xdr:row>49</xdr:row>
      <xdr:rowOff>152399</xdr:rowOff>
    </xdr:from>
    <xdr:to>
      <xdr:col>3</xdr:col>
      <xdr:colOff>409575</xdr:colOff>
      <xdr:row>53</xdr:row>
      <xdr:rowOff>104775</xdr:rowOff>
    </xdr:to>
    <xdr:sp macro="" textlink="">
      <xdr:nvSpPr>
        <xdr:cNvPr id="30" name="TextBox 29">
          <a:extLst>
            <a:ext uri="{FF2B5EF4-FFF2-40B4-BE49-F238E27FC236}">
              <a16:creationId xmlns:a16="http://schemas.microsoft.com/office/drawing/2014/main" id="{EC9AF256-9A8E-45B3-9354-9DB3EC2B35EA}"/>
            </a:ext>
          </a:extLst>
        </xdr:cNvPr>
        <xdr:cNvSpPr txBox="1"/>
      </xdr:nvSpPr>
      <xdr:spPr>
        <a:xfrm>
          <a:off x="1304925" y="13363574"/>
          <a:ext cx="1095375" cy="7143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Dates</a:t>
          </a:r>
          <a:r>
            <a:rPr lang="en-US" sz="1100" baseline="0"/>
            <a:t> shaded relative to  time line.  </a:t>
          </a:r>
          <a:endParaRPr lang="en-US" sz="1100"/>
        </a:p>
      </xdr:txBody>
    </xdr:sp>
    <xdr:clientData/>
  </xdr:twoCellAnchor>
  <xdr:twoCellAnchor>
    <xdr:from>
      <xdr:col>5</xdr:col>
      <xdr:colOff>247651</xdr:colOff>
      <xdr:row>49</xdr:row>
      <xdr:rowOff>161924</xdr:rowOff>
    </xdr:from>
    <xdr:to>
      <xdr:col>6</xdr:col>
      <xdr:colOff>523876</xdr:colOff>
      <xdr:row>58</xdr:row>
      <xdr:rowOff>114300</xdr:rowOff>
    </xdr:to>
    <xdr:sp macro="" textlink="">
      <xdr:nvSpPr>
        <xdr:cNvPr id="31" name="TextBox 30">
          <a:extLst>
            <a:ext uri="{FF2B5EF4-FFF2-40B4-BE49-F238E27FC236}">
              <a16:creationId xmlns:a16="http://schemas.microsoft.com/office/drawing/2014/main" id="{592B9873-AA19-4BCA-B521-1FBE92AB110C}"/>
            </a:ext>
          </a:extLst>
        </xdr:cNvPr>
        <xdr:cNvSpPr txBox="1"/>
      </xdr:nvSpPr>
      <xdr:spPr>
        <a:xfrm>
          <a:off x="3457576" y="13373099"/>
          <a:ext cx="895350" cy="16668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Cells highlighted </a:t>
          </a:r>
          <a:r>
            <a:rPr lang="en-US" sz="1100" baseline="0"/>
            <a:t> that have the letter 'F'</a:t>
          </a:r>
        </a:p>
        <a:p>
          <a:r>
            <a:rPr lang="en-US" sz="1100" baseline="0"/>
            <a:t>Use the </a:t>
          </a:r>
          <a:r>
            <a:rPr lang="en-US" sz="1100" b="1" baseline="0"/>
            <a:t>text that contains </a:t>
          </a:r>
          <a:r>
            <a:rPr lang="en-US" sz="1100" baseline="0"/>
            <a:t>category.</a:t>
          </a:r>
          <a:endParaRPr lang="en-US" sz="1100"/>
        </a:p>
      </xdr:txBody>
    </xdr:sp>
    <xdr:clientData/>
  </xdr:twoCellAnchor>
  <xdr:twoCellAnchor>
    <xdr:from>
      <xdr:col>7</xdr:col>
      <xdr:colOff>47625</xdr:colOff>
      <xdr:row>49</xdr:row>
      <xdr:rowOff>66676</xdr:rowOff>
    </xdr:from>
    <xdr:to>
      <xdr:col>9</xdr:col>
      <xdr:colOff>190500</xdr:colOff>
      <xdr:row>57</xdr:row>
      <xdr:rowOff>19050</xdr:rowOff>
    </xdr:to>
    <xdr:sp macro="" textlink="">
      <xdr:nvSpPr>
        <xdr:cNvPr id="32" name="TextBox 31">
          <a:extLst>
            <a:ext uri="{FF2B5EF4-FFF2-40B4-BE49-F238E27FC236}">
              <a16:creationId xmlns:a16="http://schemas.microsoft.com/office/drawing/2014/main" id="{965EDB02-BF83-49CE-990C-12D487101472}"/>
            </a:ext>
          </a:extLst>
        </xdr:cNvPr>
        <xdr:cNvSpPr txBox="1"/>
      </xdr:nvSpPr>
      <xdr:spPr>
        <a:xfrm>
          <a:off x="4486275" y="13277851"/>
          <a:ext cx="1362075" cy="1476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Highlight cells</a:t>
          </a:r>
          <a:r>
            <a:rPr lang="en-US" sz="1100" baseline="0"/>
            <a:t> between "a" and "zz" .</a:t>
          </a:r>
        </a:p>
        <a:p>
          <a:r>
            <a:rPr lang="en-US" sz="1100" baseline="0"/>
            <a:t>This will highlight all cells with words.  Use the </a:t>
          </a:r>
          <a:r>
            <a:rPr lang="en-US" sz="1100" b="1" baseline="0"/>
            <a:t>Between</a:t>
          </a:r>
          <a:r>
            <a:rPr lang="en-US" sz="1100" baseline="0"/>
            <a:t> category.</a:t>
          </a:r>
          <a:endParaRPr lang="en-US" sz="1100"/>
        </a:p>
      </xdr:txBody>
    </xdr:sp>
    <xdr:clientData/>
  </xdr:twoCellAnchor>
  <xdr:twoCellAnchor>
    <xdr:from>
      <xdr:col>0</xdr:col>
      <xdr:colOff>180975</xdr:colOff>
      <xdr:row>47</xdr:row>
      <xdr:rowOff>85725</xdr:rowOff>
    </xdr:from>
    <xdr:to>
      <xdr:col>0</xdr:col>
      <xdr:colOff>228600</xdr:colOff>
      <xdr:row>48</xdr:row>
      <xdr:rowOff>38100</xdr:rowOff>
    </xdr:to>
    <xdr:cxnSp macro="">
      <xdr:nvCxnSpPr>
        <xdr:cNvPr id="33" name="Straight Arrow Connector 32">
          <a:extLst>
            <a:ext uri="{FF2B5EF4-FFF2-40B4-BE49-F238E27FC236}">
              <a16:creationId xmlns:a16="http://schemas.microsoft.com/office/drawing/2014/main" id="{14E30960-5C12-4725-A89D-58A5793B1CE0}"/>
            </a:ext>
          </a:extLst>
        </xdr:cNvPr>
        <xdr:cNvCxnSpPr/>
      </xdr:nvCxnSpPr>
      <xdr:spPr>
        <a:xfrm flipH="1" flipV="1">
          <a:off x="180975" y="12915900"/>
          <a:ext cx="47625"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561975</xdr:colOff>
      <xdr:row>47</xdr:row>
      <xdr:rowOff>76200</xdr:rowOff>
    </xdr:from>
    <xdr:to>
      <xdr:col>3</xdr:col>
      <xdr:colOff>142875</xdr:colOff>
      <xdr:row>49</xdr:row>
      <xdr:rowOff>57150</xdr:rowOff>
    </xdr:to>
    <xdr:cxnSp macro="">
      <xdr:nvCxnSpPr>
        <xdr:cNvPr id="34" name="Straight Arrow Connector 33">
          <a:extLst>
            <a:ext uri="{FF2B5EF4-FFF2-40B4-BE49-F238E27FC236}">
              <a16:creationId xmlns:a16="http://schemas.microsoft.com/office/drawing/2014/main" id="{D1CA79EA-DD79-4EF2-B71D-B3BD1993B610}"/>
            </a:ext>
          </a:extLst>
        </xdr:cNvPr>
        <xdr:cNvCxnSpPr/>
      </xdr:nvCxnSpPr>
      <xdr:spPr>
        <a:xfrm flipV="1">
          <a:off x="1781175" y="12906375"/>
          <a:ext cx="352425" cy="361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323850</xdr:colOff>
      <xdr:row>47</xdr:row>
      <xdr:rowOff>123825</xdr:rowOff>
    </xdr:from>
    <xdr:to>
      <xdr:col>4</xdr:col>
      <xdr:colOff>333375</xdr:colOff>
      <xdr:row>49</xdr:row>
      <xdr:rowOff>9525</xdr:rowOff>
    </xdr:to>
    <xdr:cxnSp macro="">
      <xdr:nvCxnSpPr>
        <xdr:cNvPr id="35" name="Straight Arrow Connector 34">
          <a:extLst>
            <a:ext uri="{FF2B5EF4-FFF2-40B4-BE49-F238E27FC236}">
              <a16:creationId xmlns:a16="http://schemas.microsoft.com/office/drawing/2014/main" id="{25B7F549-1961-4B30-978A-EB0F1396BF47}"/>
            </a:ext>
          </a:extLst>
        </xdr:cNvPr>
        <xdr:cNvCxnSpPr/>
      </xdr:nvCxnSpPr>
      <xdr:spPr>
        <a:xfrm flipH="1" flipV="1">
          <a:off x="2924175" y="12954000"/>
          <a:ext cx="9525"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371476</xdr:colOff>
      <xdr:row>47</xdr:row>
      <xdr:rowOff>123826</xdr:rowOff>
    </xdr:from>
    <xdr:to>
      <xdr:col>6</xdr:col>
      <xdr:colOff>76201</xdr:colOff>
      <xdr:row>49</xdr:row>
      <xdr:rowOff>161924</xdr:rowOff>
    </xdr:to>
    <xdr:cxnSp macro="">
      <xdr:nvCxnSpPr>
        <xdr:cNvPr id="36" name="Straight Arrow Connector 35">
          <a:extLst>
            <a:ext uri="{FF2B5EF4-FFF2-40B4-BE49-F238E27FC236}">
              <a16:creationId xmlns:a16="http://schemas.microsoft.com/office/drawing/2014/main" id="{0EED0141-6199-4809-9114-EA80E2FC6247}"/>
            </a:ext>
          </a:extLst>
        </xdr:cNvPr>
        <xdr:cNvCxnSpPr>
          <a:stCxn id="31" idx="0"/>
        </xdr:cNvCxnSpPr>
      </xdr:nvCxnSpPr>
      <xdr:spPr>
        <a:xfrm flipH="1" flipV="1">
          <a:off x="3581401" y="12954001"/>
          <a:ext cx="323850" cy="4190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533400</xdr:colOff>
      <xdr:row>47</xdr:row>
      <xdr:rowOff>104775</xdr:rowOff>
    </xdr:from>
    <xdr:to>
      <xdr:col>7</xdr:col>
      <xdr:colOff>238126</xdr:colOff>
      <xdr:row>49</xdr:row>
      <xdr:rowOff>28575</xdr:rowOff>
    </xdr:to>
    <xdr:cxnSp macro="">
      <xdr:nvCxnSpPr>
        <xdr:cNvPr id="37" name="Straight Arrow Connector 36">
          <a:extLst>
            <a:ext uri="{FF2B5EF4-FFF2-40B4-BE49-F238E27FC236}">
              <a16:creationId xmlns:a16="http://schemas.microsoft.com/office/drawing/2014/main" id="{5E6E4C75-8FC9-4A05-A7AD-E0ABA836A93D}"/>
            </a:ext>
          </a:extLst>
        </xdr:cNvPr>
        <xdr:cNvCxnSpPr/>
      </xdr:nvCxnSpPr>
      <xdr:spPr>
        <a:xfrm flipH="1" flipV="1">
          <a:off x="4362450" y="12934950"/>
          <a:ext cx="314326" cy="304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47</xdr:row>
      <xdr:rowOff>76200</xdr:rowOff>
    </xdr:from>
    <xdr:to>
      <xdr:col>7</xdr:col>
      <xdr:colOff>466725</xdr:colOff>
      <xdr:row>48</xdr:row>
      <xdr:rowOff>152400</xdr:rowOff>
    </xdr:to>
    <xdr:cxnSp macro="">
      <xdr:nvCxnSpPr>
        <xdr:cNvPr id="38" name="Straight Arrow Connector 37">
          <a:extLst>
            <a:ext uri="{FF2B5EF4-FFF2-40B4-BE49-F238E27FC236}">
              <a16:creationId xmlns:a16="http://schemas.microsoft.com/office/drawing/2014/main" id="{D606460A-E876-46A5-98A4-E992AF4DB422}"/>
            </a:ext>
          </a:extLst>
        </xdr:cNvPr>
        <xdr:cNvCxnSpPr/>
      </xdr:nvCxnSpPr>
      <xdr:spPr>
        <a:xfrm flipH="1" flipV="1">
          <a:off x="4838700" y="12906375"/>
          <a:ext cx="66675"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438150</xdr:colOff>
      <xdr:row>32</xdr:row>
      <xdr:rowOff>0</xdr:rowOff>
    </xdr:from>
    <xdr:to>
      <xdr:col>13</xdr:col>
      <xdr:colOff>152400</xdr:colOff>
      <xdr:row>34</xdr:row>
      <xdr:rowOff>114301</xdr:rowOff>
    </xdr:to>
    <xdr:sp macro="" textlink="">
      <xdr:nvSpPr>
        <xdr:cNvPr id="39" name="TextBox 38">
          <a:extLst>
            <a:ext uri="{FF2B5EF4-FFF2-40B4-BE49-F238E27FC236}">
              <a16:creationId xmlns:a16="http://schemas.microsoft.com/office/drawing/2014/main" id="{99492B14-DF2C-43E5-AE80-893CAF62D2B9}"/>
            </a:ext>
          </a:extLst>
        </xdr:cNvPr>
        <xdr:cNvSpPr txBox="1"/>
      </xdr:nvSpPr>
      <xdr:spPr>
        <a:xfrm>
          <a:off x="7315200" y="9972675"/>
          <a:ext cx="933450"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Format to a date format</a:t>
          </a:r>
        </a:p>
      </xdr:txBody>
    </xdr:sp>
    <xdr:clientData/>
  </xdr:twoCellAnchor>
  <xdr:twoCellAnchor>
    <xdr:from>
      <xdr:col>12</xdr:col>
      <xdr:colOff>304800</xdr:colOff>
      <xdr:row>34</xdr:row>
      <xdr:rowOff>171450</xdr:rowOff>
    </xdr:from>
    <xdr:to>
      <xdr:col>12</xdr:col>
      <xdr:colOff>314325</xdr:colOff>
      <xdr:row>35</xdr:row>
      <xdr:rowOff>152400</xdr:rowOff>
    </xdr:to>
    <xdr:cxnSp macro="">
      <xdr:nvCxnSpPr>
        <xdr:cNvPr id="40" name="Straight Arrow Connector 39">
          <a:extLst>
            <a:ext uri="{FF2B5EF4-FFF2-40B4-BE49-F238E27FC236}">
              <a16:creationId xmlns:a16="http://schemas.microsoft.com/office/drawing/2014/main" id="{71608987-9CAD-4FE6-923A-6EA61069E53F}"/>
            </a:ext>
          </a:extLst>
        </xdr:cNvPr>
        <xdr:cNvCxnSpPr/>
      </xdr:nvCxnSpPr>
      <xdr:spPr>
        <a:xfrm>
          <a:off x="7791450" y="10525125"/>
          <a:ext cx="9525"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323851</xdr:colOff>
      <xdr:row>49</xdr:row>
      <xdr:rowOff>66675</xdr:rowOff>
    </xdr:from>
    <xdr:to>
      <xdr:col>11</xdr:col>
      <xdr:colOff>209551</xdr:colOff>
      <xdr:row>55</xdr:row>
      <xdr:rowOff>142875</xdr:rowOff>
    </xdr:to>
    <xdr:sp macro="" textlink="">
      <xdr:nvSpPr>
        <xdr:cNvPr id="41" name="TextBox 40">
          <a:extLst>
            <a:ext uri="{FF2B5EF4-FFF2-40B4-BE49-F238E27FC236}">
              <a16:creationId xmlns:a16="http://schemas.microsoft.com/office/drawing/2014/main" id="{4FF3A36E-1454-4FC0-B815-BE4D6BB28D80}"/>
            </a:ext>
          </a:extLst>
        </xdr:cNvPr>
        <xdr:cNvSpPr txBox="1"/>
      </xdr:nvSpPr>
      <xdr:spPr>
        <a:xfrm>
          <a:off x="5981701" y="13277850"/>
          <a:ext cx="1104900" cy="121920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b="0"/>
            <a:t>Using Conditional Formatting,</a:t>
          </a:r>
          <a:r>
            <a:rPr lang="en-US" sz="1100" b="0" baseline="0"/>
            <a:t> format the above table.</a:t>
          </a:r>
        </a:p>
        <a:p>
          <a:endParaRPr lang="en-US" sz="1100" baseline="0"/>
        </a:p>
        <a:p>
          <a:endParaRPr lang="en-US" sz="1100"/>
        </a:p>
      </xdr:txBody>
    </xdr:sp>
    <xdr:clientData/>
  </xdr:twoCellAnchor>
  <xdr:twoCellAnchor>
    <xdr:from>
      <xdr:col>11</xdr:col>
      <xdr:colOff>323851</xdr:colOff>
      <xdr:row>48</xdr:row>
      <xdr:rowOff>114302</xdr:rowOff>
    </xdr:from>
    <xdr:to>
      <xdr:col>15</xdr:col>
      <xdr:colOff>190501</xdr:colOff>
      <xdr:row>66</xdr:row>
      <xdr:rowOff>161926</xdr:rowOff>
    </xdr:to>
    <xdr:sp macro="" textlink="">
      <xdr:nvSpPr>
        <xdr:cNvPr id="42" name="TextBox 41">
          <a:extLst>
            <a:ext uri="{FF2B5EF4-FFF2-40B4-BE49-F238E27FC236}">
              <a16:creationId xmlns:a16="http://schemas.microsoft.com/office/drawing/2014/main" id="{85C48A32-058D-45E1-8B47-A30DE14D8E52}"/>
            </a:ext>
          </a:extLst>
        </xdr:cNvPr>
        <xdr:cNvSpPr txBox="1"/>
      </xdr:nvSpPr>
      <xdr:spPr>
        <a:xfrm>
          <a:off x="7200901" y="13134977"/>
          <a:ext cx="2305050" cy="3476624"/>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a:t>Select</a:t>
          </a:r>
          <a:r>
            <a:rPr lang="en-US" sz="1100" baseline="0"/>
            <a:t> a formatted range</a:t>
          </a:r>
        </a:p>
        <a:p>
          <a:r>
            <a:rPr lang="en-US" sz="1100" baseline="0"/>
            <a:t>Click on Conditional Formatting</a:t>
          </a:r>
        </a:p>
        <a:p>
          <a:r>
            <a:rPr lang="en-US" sz="1100" baseline="0"/>
            <a:t>Choose </a:t>
          </a:r>
          <a:r>
            <a:rPr lang="en-US" sz="1100" b="1" baseline="0"/>
            <a:t>Manage Rules </a:t>
          </a:r>
          <a:r>
            <a:rPr lang="en-US" sz="1100" baseline="0"/>
            <a:t>and edit  formatting.</a:t>
          </a:r>
        </a:p>
        <a:p>
          <a:endParaRPr lang="en-US" sz="1100" baseline="0"/>
        </a:p>
        <a:p>
          <a:r>
            <a:rPr lang="en-US" sz="1100"/>
            <a:t>Choose another formatted</a:t>
          </a:r>
          <a:r>
            <a:rPr lang="en-US" sz="1100" baseline="0"/>
            <a:t> range.</a:t>
          </a:r>
        </a:p>
        <a:p>
          <a:r>
            <a:rPr lang="en-US" sz="1100" baseline="0"/>
            <a:t>Click on Conditional Formatting</a:t>
          </a:r>
        </a:p>
        <a:p>
          <a:r>
            <a:rPr lang="en-US" sz="1100" baseline="0"/>
            <a:t>Choose </a:t>
          </a:r>
          <a:r>
            <a:rPr lang="en-US" sz="1100" b="1" baseline="0"/>
            <a:t>Clear </a:t>
          </a:r>
          <a:r>
            <a:rPr lang="en-US" sz="1100" b="0" baseline="0"/>
            <a:t>to remove formatting.</a:t>
          </a:r>
        </a:p>
        <a:p>
          <a:endParaRPr lang="en-US" sz="1100" b="0" baseline="0"/>
        </a:p>
        <a:p>
          <a:r>
            <a:rPr lang="en-US" sz="1100" b="0" baseline="0"/>
            <a:t>Click </a:t>
          </a:r>
          <a:r>
            <a:rPr lang="en-US" sz="1100" b="1" baseline="0"/>
            <a:t>Ctrl Z </a:t>
          </a:r>
          <a:r>
            <a:rPr lang="en-US" sz="1100" b="0" baseline="0"/>
            <a:t>to undo and return the formatting to the cells.</a:t>
          </a:r>
        </a:p>
        <a:p>
          <a:endParaRPr lang="en-US" sz="1100" b="0" baseline="0"/>
        </a:p>
        <a:p>
          <a:r>
            <a:rPr lang="en-US" sz="1100" b="0" baseline="0"/>
            <a:t>Select a formatted range and put another conditional format on that range.  In </a:t>
          </a:r>
          <a:r>
            <a:rPr lang="en-US" sz="1100" b="1" baseline="0"/>
            <a:t>Manage Rules </a:t>
          </a:r>
          <a:r>
            <a:rPr lang="en-US" sz="1100" b="0" baseline="0"/>
            <a:t>rearrange which rule is applied first.  See arrow.  This example relates to the formatted cells (column E) in the top most table.</a:t>
          </a:r>
          <a:endParaRPr lang="en-US" sz="1100" b="1" baseline="0"/>
        </a:p>
      </xdr:txBody>
    </xdr:sp>
    <xdr:clientData/>
  </xdr:twoCellAnchor>
  <xdr:twoCellAnchor editAs="oneCell">
    <xdr:from>
      <xdr:col>15</xdr:col>
      <xdr:colOff>361950</xdr:colOff>
      <xdr:row>51</xdr:row>
      <xdr:rowOff>110273</xdr:rowOff>
    </xdr:from>
    <xdr:to>
      <xdr:col>20</xdr:col>
      <xdr:colOff>266700</xdr:colOff>
      <xdr:row>60</xdr:row>
      <xdr:rowOff>86113</xdr:rowOff>
    </xdr:to>
    <xdr:pic>
      <xdr:nvPicPr>
        <xdr:cNvPr id="43" name="Picture 42" descr="Screen Clipping">
          <a:extLst>
            <a:ext uri="{FF2B5EF4-FFF2-40B4-BE49-F238E27FC236}">
              <a16:creationId xmlns:a16="http://schemas.microsoft.com/office/drawing/2014/main" id="{7CE67C32-5F72-4E5F-87EF-D896E5DD158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677400" y="13702448"/>
          <a:ext cx="3343275" cy="1690340"/>
        </a:xfrm>
        <a:prstGeom prst="rect">
          <a:avLst/>
        </a:prstGeom>
      </xdr:spPr>
    </xdr:pic>
    <xdr:clientData/>
  </xdr:twoCellAnchor>
  <xdr:twoCellAnchor>
    <xdr:from>
      <xdr:col>15</xdr:col>
      <xdr:colOff>180975</xdr:colOff>
      <xdr:row>57</xdr:row>
      <xdr:rowOff>1</xdr:rowOff>
    </xdr:from>
    <xdr:to>
      <xdr:col>17</xdr:col>
      <xdr:colOff>66675</xdr:colOff>
      <xdr:row>62</xdr:row>
      <xdr:rowOff>57150</xdr:rowOff>
    </xdr:to>
    <xdr:cxnSp macro="">
      <xdr:nvCxnSpPr>
        <xdr:cNvPr id="44" name="Straight Arrow Connector 43">
          <a:extLst>
            <a:ext uri="{FF2B5EF4-FFF2-40B4-BE49-F238E27FC236}">
              <a16:creationId xmlns:a16="http://schemas.microsoft.com/office/drawing/2014/main" id="{CF970E8E-8A69-4CC5-A41F-0BDA15CFF2E4}"/>
            </a:ext>
          </a:extLst>
        </xdr:cNvPr>
        <xdr:cNvCxnSpPr/>
      </xdr:nvCxnSpPr>
      <xdr:spPr>
        <a:xfrm flipV="1">
          <a:off x="9496425" y="14735176"/>
          <a:ext cx="1123950" cy="100964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266700</xdr:colOff>
      <xdr:row>118</xdr:row>
      <xdr:rowOff>171450</xdr:rowOff>
    </xdr:from>
    <xdr:to>
      <xdr:col>1</xdr:col>
      <xdr:colOff>561975</xdr:colOff>
      <xdr:row>120</xdr:row>
      <xdr:rowOff>123825</xdr:rowOff>
    </xdr:to>
    <xdr:cxnSp macro="">
      <xdr:nvCxnSpPr>
        <xdr:cNvPr id="45" name="Straight Arrow Connector 44">
          <a:extLst>
            <a:ext uri="{FF2B5EF4-FFF2-40B4-BE49-F238E27FC236}">
              <a16:creationId xmlns:a16="http://schemas.microsoft.com/office/drawing/2014/main" id="{54336F92-8330-4C6C-8B02-CD07CD3104FE}"/>
            </a:ext>
          </a:extLst>
        </xdr:cNvPr>
        <xdr:cNvCxnSpPr/>
      </xdr:nvCxnSpPr>
      <xdr:spPr>
        <a:xfrm>
          <a:off x="876300" y="26527125"/>
          <a:ext cx="295275"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409575</xdr:colOff>
      <xdr:row>118</xdr:row>
      <xdr:rowOff>85725</xdr:rowOff>
    </xdr:from>
    <xdr:to>
      <xdr:col>6</xdr:col>
      <xdr:colOff>571500</xdr:colOff>
      <xdr:row>120</xdr:row>
      <xdr:rowOff>152400</xdr:rowOff>
    </xdr:to>
    <xdr:cxnSp macro="">
      <xdr:nvCxnSpPr>
        <xdr:cNvPr id="46" name="Straight Arrow Connector 45">
          <a:extLst>
            <a:ext uri="{FF2B5EF4-FFF2-40B4-BE49-F238E27FC236}">
              <a16:creationId xmlns:a16="http://schemas.microsoft.com/office/drawing/2014/main" id="{EAC28CB6-2730-4558-ACD3-DACD76E1AF6D}"/>
            </a:ext>
          </a:extLst>
        </xdr:cNvPr>
        <xdr:cNvCxnSpPr/>
      </xdr:nvCxnSpPr>
      <xdr:spPr>
        <a:xfrm flipV="1">
          <a:off x="3619500" y="26441400"/>
          <a:ext cx="781050"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207909</xdr:colOff>
      <xdr:row>110</xdr:row>
      <xdr:rowOff>38100</xdr:rowOff>
    </xdr:from>
    <xdr:to>
      <xdr:col>21</xdr:col>
      <xdr:colOff>333375</xdr:colOff>
      <xdr:row>121</xdr:row>
      <xdr:rowOff>85725</xdr:rowOff>
    </xdr:to>
    <xdr:pic>
      <xdr:nvPicPr>
        <xdr:cNvPr id="47" name="Picture 46" descr="Screen Clipping">
          <a:extLst>
            <a:ext uri="{FF2B5EF4-FFF2-40B4-BE49-F238E27FC236}">
              <a16:creationId xmlns:a16="http://schemas.microsoft.com/office/drawing/2014/main" id="{136CB2C2-1FDA-4E6F-BF87-7625831D2C9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418584" y="20993100"/>
          <a:ext cx="3668766" cy="2143125"/>
        </a:xfrm>
        <a:prstGeom prst="rect">
          <a:avLst/>
        </a:prstGeom>
      </xdr:spPr>
    </xdr:pic>
    <xdr:clientData/>
  </xdr:twoCellAnchor>
  <xdr:twoCellAnchor editAs="oneCell">
    <xdr:from>
      <xdr:col>7</xdr:col>
      <xdr:colOff>466078</xdr:colOff>
      <xdr:row>73</xdr:row>
      <xdr:rowOff>142875</xdr:rowOff>
    </xdr:from>
    <xdr:to>
      <xdr:col>15</xdr:col>
      <xdr:colOff>14292</xdr:colOff>
      <xdr:row>85</xdr:row>
      <xdr:rowOff>179070</xdr:rowOff>
    </xdr:to>
    <xdr:pic>
      <xdr:nvPicPr>
        <xdr:cNvPr id="49" name="Picture 48">
          <a:extLst>
            <a:ext uri="{FF2B5EF4-FFF2-40B4-BE49-F238E27FC236}">
              <a16:creationId xmlns:a16="http://schemas.microsoft.com/office/drawing/2014/main" id="{894C49CE-E4FE-428F-9F5D-716EEF2D23F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04728" y="17926050"/>
          <a:ext cx="4281492" cy="2329815"/>
        </a:xfrm>
        <a:prstGeom prst="rect">
          <a:avLst/>
        </a:prstGeom>
        <a:ln>
          <a:solidFill>
            <a:schemeClr val="accent4">
              <a:lumMod val="20000"/>
              <a:lumOff val="80000"/>
            </a:schemeClr>
          </a:solidFill>
        </a:ln>
      </xdr:spPr>
    </xdr:pic>
    <xdr:clientData/>
  </xdr:twoCellAnchor>
  <xdr:twoCellAnchor>
    <xdr:from>
      <xdr:col>0</xdr:col>
      <xdr:colOff>371475</xdr:colOff>
      <xdr:row>72</xdr:row>
      <xdr:rowOff>57150</xdr:rowOff>
    </xdr:from>
    <xdr:to>
      <xdr:col>4</xdr:col>
      <xdr:colOff>590550</xdr:colOff>
      <xdr:row>82</xdr:row>
      <xdr:rowOff>95250</xdr:rowOff>
    </xdr:to>
    <xdr:sp macro="" textlink="">
      <xdr:nvSpPr>
        <xdr:cNvPr id="50" name="TextBox 49">
          <a:extLst>
            <a:ext uri="{FF2B5EF4-FFF2-40B4-BE49-F238E27FC236}">
              <a16:creationId xmlns:a16="http://schemas.microsoft.com/office/drawing/2014/main" id="{04295BE1-667E-43C7-BC48-F2AD5B66ACE3}"/>
            </a:ext>
          </a:extLst>
        </xdr:cNvPr>
        <xdr:cNvSpPr txBox="1"/>
      </xdr:nvSpPr>
      <xdr:spPr>
        <a:xfrm>
          <a:off x="371475" y="17649825"/>
          <a:ext cx="2819400" cy="19431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endParaRPr lang="en-US" sz="1100"/>
        </a:p>
        <a:p>
          <a:r>
            <a:rPr lang="en-US" sz="1100" b="1">
              <a:solidFill>
                <a:schemeClr val="bg1"/>
              </a:solidFill>
            </a:rPr>
            <a:t>Put cursor in cell G93</a:t>
          </a:r>
        </a:p>
        <a:p>
          <a:r>
            <a:rPr lang="en-US" sz="1100" b="1">
              <a:solidFill>
                <a:schemeClr val="bg1"/>
              </a:solidFill>
            </a:rPr>
            <a:t>Press Ctrl-K or choose the Inset</a:t>
          </a:r>
          <a:r>
            <a:rPr lang="en-US" sz="1100" b="1" baseline="0">
              <a:solidFill>
                <a:schemeClr val="bg1"/>
              </a:solidFill>
            </a:rPr>
            <a:t> tab, then Hyperlink .</a:t>
          </a:r>
        </a:p>
        <a:p>
          <a:r>
            <a:rPr lang="en-US" sz="1100" b="1" baseline="0">
              <a:solidFill>
                <a:schemeClr val="bg1"/>
              </a:solidFill>
            </a:rPr>
            <a:t>Select </a:t>
          </a:r>
          <a:r>
            <a:rPr lang="en-US" sz="1100" b="1" u="sng" baseline="0">
              <a:solidFill>
                <a:schemeClr val="bg1"/>
              </a:solidFill>
            </a:rPr>
            <a:t>Place in This Document</a:t>
          </a:r>
        </a:p>
        <a:p>
          <a:r>
            <a:rPr lang="en-US" sz="1100" b="1">
              <a:solidFill>
                <a:schemeClr val="bg1"/>
              </a:solidFill>
            </a:rPr>
            <a:t>Change the </a:t>
          </a:r>
          <a:r>
            <a:rPr lang="en-US" sz="1100" b="1" u="sng">
              <a:solidFill>
                <a:schemeClr val="bg1"/>
              </a:solidFill>
            </a:rPr>
            <a:t>Text to display </a:t>
          </a:r>
          <a:r>
            <a:rPr lang="en-US" sz="1100" b="1" u="none">
              <a:solidFill>
                <a:schemeClr val="bg1"/>
              </a:solidFill>
            </a:rPr>
            <a:t>from "Gen!A1 " </a:t>
          </a:r>
          <a:r>
            <a:rPr lang="en-US" sz="1100" b="1">
              <a:solidFill>
                <a:schemeClr val="bg1"/>
              </a:solidFill>
            </a:rPr>
            <a:t>to "Top of Page"</a:t>
          </a:r>
        </a:p>
        <a:p>
          <a:r>
            <a:rPr lang="en-US" sz="1100" b="1">
              <a:solidFill>
                <a:schemeClr val="bg1"/>
              </a:solidFill>
            </a:rPr>
            <a:t>Click "OK"</a:t>
          </a:r>
        </a:p>
        <a:p>
          <a:r>
            <a:rPr lang="en-US" sz="1100" b="1">
              <a:solidFill>
                <a:schemeClr val="bg1"/>
              </a:solidFill>
            </a:rPr>
            <a:t>Click on your hyperlink to see</a:t>
          </a:r>
          <a:r>
            <a:rPr lang="en-US" sz="1100" b="1" baseline="0">
              <a:solidFill>
                <a:schemeClr val="bg1"/>
              </a:solidFill>
            </a:rPr>
            <a:t> your handiwork.</a:t>
          </a:r>
          <a:endParaRPr lang="en-US" sz="1100" b="1">
            <a:solidFill>
              <a:schemeClr val="bg1"/>
            </a:solidFill>
          </a:endParaRPr>
        </a:p>
      </xdr:txBody>
    </xdr:sp>
    <xdr:clientData/>
  </xdr:twoCellAnchor>
  <xdr:twoCellAnchor>
    <xdr:from>
      <xdr:col>0</xdr:col>
      <xdr:colOff>276224</xdr:colOff>
      <xdr:row>83</xdr:row>
      <xdr:rowOff>28575</xdr:rowOff>
    </xdr:from>
    <xdr:to>
      <xdr:col>6</xdr:col>
      <xdr:colOff>314324</xdr:colOff>
      <xdr:row>90</xdr:row>
      <xdr:rowOff>161925</xdr:rowOff>
    </xdr:to>
    <xdr:sp macro="" textlink="">
      <xdr:nvSpPr>
        <xdr:cNvPr id="51" name="TextBox 50">
          <a:extLst>
            <a:ext uri="{FF2B5EF4-FFF2-40B4-BE49-F238E27FC236}">
              <a16:creationId xmlns:a16="http://schemas.microsoft.com/office/drawing/2014/main" id="{B1502583-4D80-4842-BC00-E0637D5090B9}"/>
            </a:ext>
          </a:extLst>
        </xdr:cNvPr>
        <xdr:cNvSpPr txBox="1"/>
      </xdr:nvSpPr>
      <xdr:spPr>
        <a:xfrm>
          <a:off x="276224" y="19716750"/>
          <a:ext cx="3867150" cy="14668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endParaRPr lang="en-US" sz="1100"/>
        </a:p>
        <a:p>
          <a:r>
            <a:rPr lang="en-US" sz="1100" b="1"/>
            <a:t>Edit</a:t>
          </a:r>
          <a:r>
            <a:rPr lang="en-US" sz="1100" b="1" baseline="0"/>
            <a:t> the above hyperlink.   Hover mouse over hyperlink until a contextual menu appears.   Right click;  choose Edit Hyperlink.  Change the  </a:t>
          </a:r>
          <a:r>
            <a:rPr lang="en-US" sz="1100" b="1" u="sng" baseline="0"/>
            <a:t>Type of cell reference </a:t>
          </a:r>
          <a:r>
            <a:rPr lang="en-US" sz="1100" b="1" baseline="0"/>
            <a:t> to AZ3.  Change the </a:t>
          </a:r>
          <a:r>
            <a:rPr lang="en-US" sz="1100" b="1" u="sng" baseline="0"/>
            <a:t>Text to display </a:t>
          </a:r>
          <a:r>
            <a:rPr lang="en-US" sz="1100" b="1" baseline="0"/>
            <a:t>to "Top right".  </a:t>
          </a:r>
        </a:p>
        <a:p>
          <a:r>
            <a:rPr lang="en-US" sz="1100" b="1" baseline="0"/>
            <a:t>Click the Screen Tip button and add a descriptive comment.  Click the 'OK' button.</a:t>
          </a:r>
          <a:endParaRPr lang="en-US" sz="1100" b="1"/>
        </a:p>
      </xdr:txBody>
    </xdr:sp>
    <xdr:clientData/>
  </xdr:twoCellAnchor>
  <xdr:twoCellAnchor>
    <xdr:from>
      <xdr:col>3</xdr:col>
      <xdr:colOff>542925</xdr:colOff>
      <xdr:row>76</xdr:row>
      <xdr:rowOff>133350</xdr:rowOff>
    </xdr:from>
    <xdr:to>
      <xdr:col>8</xdr:col>
      <xdr:colOff>0</xdr:colOff>
      <xdr:row>78</xdr:row>
      <xdr:rowOff>161926</xdr:rowOff>
    </xdr:to>
    <xdr:cxnSp macro="">
      <xdr:nvCxnSpPr>
        <xdr:cNvPr id="52" name="Straight Arrow Connector 51">
          <a:extLst>
            <a:ext uri="{FF2B5EF4-FFF2-40B4-BE49-F238E27FC236}">
              <a16:creationId xmlns:a16="http://schemas.microsoft.com/office/drawing/2014/main" id="{43DBC044-FF53-4983-81B1-5A2ABCAE8127}"/>
            </a:ext>
          </a:extLst>
        </xdr:cNvPr>
        <xdr:cNvCxnSpPr/>
      </xdr:nvCxnSpPr>
      <xdr:spPr>
        <a:xfrm>
          <a:off x="2533650" y="18488025"/>
          <a:ext cx="2514600" cy="409576"/>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590550</xdr:colOff>
      <xdr:row>72</xdr:row>
      <xdr:rowOff>171450</xdr:rowOff>
    </xdr:from>
    <xdr:to>
      <xdr:col>10</xdr:col>
      <xdr:colOff>28576</xdr:colOff>
      <xdr:row>75</xdr:row>
      <xdr:rowOff>114300</xdr:rowOff>
    </xdr:to>
    <xdr:cxnSp macro="">
      <xdr:nvCxnSpPr>
        <xdr:cNvPr id="53" name="Straight Arrow Connector 52">
          <a:extLst>
            <a:ext uri="{FF2B5EF4-FFF2-40B4-BE49-F238E27FC236}">
              <a16:creationId xmlns:a16="http://schemas.microsoft.com/office/drawing/2014/main" id="{EB0BBFCC-E86A-4855-A7B6-A63A84FB85E1}"/>
            </a:ext>
          </a:extLst>
        </xdr:cNvPr>
        <xdr:cNvCxnSpPr/>
      </xdr:nvCxnSpPr>
      <xdr:spPr>
        <a:xfrm flipH="1">
          <a:off x="6248400" y="17764125"/>
          <a:ext cx="47626" cy="5143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10</xdr:col>
      <xdr:colOff>123825</xdr:colOff>
      <xdr:row>72</xdr:row>
      <xdr:rowOff>123825</xdr:rowOff>
    </xdr:from>
    <xdr:to>
      <xdr:col>11</xdr:col>
      <xdr:colOff>200026</xdr:colOff>
      <xdr:row>77</xdr:row>
      <xdr:rowOff>28575</xdr:rowOff>
    </xdr:to>
    <xdr:cxnSp macro="">
      <xdr:nvCxnSpPr>
        <xdr:cNvPr id="54" name="Straight Arrow Connector 53">
          <a:extLst>
            <a:ext uri="{FF2B5EF4-FFF2-40B4-BE49-F238E27FC236}">
              <a16:creationId xmlns:a16="http://schemas.microsoft.com/office/drawing/2014/main" id="{196855EF-31DB-4E96-B439-081259187E1A}"/>
            </a:ext>
          </a:extLst>
        </xdr:cNvPr>
        <xdr:cNvCxnSpPr/>
      </xdr:nvCxnSpPr>
      <xdr:spPr>
        <a:xfrm flipH="1">
          <a:off x="6391275" y="17716500"/>
          <a:ext cx="685801" cy="8572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13</xdr:col>
      <xdr:colOff>114300</xdr:colOff>
      <xdr:row>72</xdr:row>
      <xdr:rowOff>171450</xdr:rowOff>
    </xdr:from>
    <xdr:to>
      <xdr:col>13</xdr:col>
      <xdr:colOff>371475</xdr:colOff>
      <xdr:row>75</xdr:row>
      <xdr:rowOff>38100</xdr:rowOff>
    </xdr:to>
    <xdr:cxnSp macro="">
      <xdr:nvCxnSpPr>
        <xdr:cNvPr id="55" name="Straight Arrow Connector 54">
          <a:extLst>
            <a:ext uri="{FF2B5EF4-FFF2-40B4-BE49-F238E27FC236}">
              <a16:creationId xmlns:a16="http://schemas.microsoft.com/office/drawing/2014/main" id="{66CC88BE-4CDB-4C44-8282-CBC1EBD26D44}"/>
            </a:ext>
          </a:extLst>
        </xdr:cNvPr>
        <xdr:cNvCxnSpPr/>
      </xdr:nvCxnSpPr>
      <xdr:spPr>
        <a:xfrm>
          <a:off x="8210550" y="17764125"/>
          <a:ext cx="257175" cy="4381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0</xdr:col>
      <xdr:colOff>447676</xdr:colOff>
      <xdr:row>92</xdr:row>
      <xdr:rowOff>28575</xdr:rowOff>
    </xdr:from>
    <xdr:to>
      <xdr:col>7</xdr:col>
      <xdr:colOff>552451</xdr:colOff>
      <xdr:row>96</xdr:row>
      <xdr:rowOff>104775</xdr:rowOff>
    </xdr:to>
    <xdr:sp macro="" textlink="">
      <xdr:nvSpPr>
        <xdr:cNvPr id="56" name="TextBox 55">
          <a:extLst>
            <a:ext uri="{FF2B5EF4-FFF2-40B4-BE49-F238E27FC236}">
              <a16:creationId xmlns:a16="http://schemas.microsoft.com/office/drawing/2014/main" id="{237C15B5-EB59-49D2-BEB4-13BAD191DB54}"/>
            </a:ext>
          </a:extLst>
        </xdr:cNvPr>
        <xdr:cNvSpPr txBox="1"/>
      </xdr:nvSpPr>
      <xdr:spPr>
        <a:xfrm>
          <a:off x="447676" y="21431250"/>
          <a:ext cx="4543425" cy="8382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endParaRPr lang="en-US" sz="1100"/>
        </a:p>
        <a:p>
          <a:r>
            <a:rPr lang="en-US" sz="1100" b="1"/>
            <a:t>Create a hyperlink</a:t>
          </a:r>
          <a:r>
            <a:rPr lang="en-US" sz="1100" b="1" baseline="0"/>
            <a:t> </a:t>
          </a:r>
          <a:r>
            <a:rPr lang="en-US" sz="1100" b="1"/>
            <a:t>for a web page;</a:t>
          </a:r>
          <a:r>
            <a:rPr lang="en-US" sz="1100" b="1" baseline="0"/>
            <a:t>  you may use this web address: </a:t>
          </a:r>
          <a:r>
            <a:rPr lang="en-US" sz="1100" b="0" baseline="0"/>
            <a:t>http://qcywd.com/office.php</a:t>
          </a:r>
          <a:endParaRPr lang="en-US" sz="1100" b="0"/>
        </a:p>
      </xdr:txBody>
    </xdr:sp>
    <xdr:clientData/>
  </xdr:twoCellAnchor>
  <xdr:twoCellAnchor>
    <xdr:from>
      <xdr:col>9</xdr:col>
      <xdr:colOff>276225</xdr:colOff>
      <xdr:row>91</xdr:row>
      <xdr:rowOff>0</xdr:rowOff>
    </xdr:from>
    <xdr:to>
      <xdr:col>16</xdr:col>
      <xdr:colOff>0</xdr:colOff>
      <xdr:row>96</xdr:row>
      <xdr:rowOff>171450</xdr:rowOff>
    </xdr:to>
    <xdr:sp macro="" textlink="">
      <xdr:nvSpPr>
        <xdr:cNvPr id="57" name="TextBox 56">
          <a:extLst>
            <a:ext uri="{FF2B5EF4-FFF2-40B4-BE49-F238E27FC236}">
              <a16:creationId xmlns:a16="http://schemas.microsoft.com/office/drawing/2014/main" id="{753A87B1-DF4B-47B6-A12C-2C7548E76864}"/>
            </a:ext>
          </a:extLst>
        </xdr:cNvPr>
        <xdr:cNvSpPr txBox="1"/>
      </xdr:nvSpPr>
      <xdr:spPr>
        <a:xfrm>
          <a:off x="5934075" y="21212175"/>
          <a:ext cx="3886200" cy="11239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endParaRPr lang="en-US" sz="1100"/>
        </a:p>
        <a:p>
          <a:r>
            <a:rPr lang="en-US" sz="1100" b="1"/>
            <a:t>Create 4 more hyperlinks</a:t>
          </a:r>
          <a:r>
            <a:rPr lang="en-US" sz="1100" b="1" baseline="0"/>
            <a:t> with ScreenTips.  Make one of them a link to an Email Address and one to Create a New Document.  Make another to link to Place in This Document but on another worksheet; choose another worksheet tab.</a:t>
          </a:r>
          <a:endParaRPr lang="en-US" sz="1100" b="1"/>
        </a:p>
      </xdr:txBody>
    </xdr:sp>
    <xdr:clientData/>
  </xdr:twoCellAnchor>
  <xdr:twoCellAnchor>
    <xdr:from>
      <xdr:col>0</xdr:col>
      <xdr:colOff>266699</xdr:colOff>
      <xdr:row>98</xdr:row>
      <xdr:rowOff>133350</xdr:rowOff>
    </xdr:from>
    <xdr:to>
      <xdr:col>16</xdr:col>
      <xdr:colOff>95250</xdr:colOff>
      <xdr:row>100</xdr:row>
      <xdr:rowOff>95250</xdr:rowOff>
    </xdr:to>
    <xdr:sp macro="" textlink="">
      <xdr:nvSpPr>
        <xdr:cNvPr id="58" name="TextBox 57">
          <a:extLst>
            <a:ext uri="{FF2B5EF4-FFF2-40B4-BE49-F238E27FC236}">
              <a16:creationId xmlns:a16="http://schemas.microsoft.com/office/drawing/2014/main" id="{B43F2651-58CD-40AB-A7F0-3D4CD4271DA2}"/>
            </a:ext>
          </a:extLst>
        </xdr:cNvPr>
        <xdr:cNvSpPr txBox="1"/>
      </xdr:nvSpPr>
      <xdr:spPr>
        <a:xfrm>
          <a:off x="266699" y="22679025"/>
          <a:ext cx="9648826" cy="3429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lang="en-US" sz="1100" b="1"/>
            <a:t>Remove one</a:t>
          </a:r>
          <a:r>
            <a:rPr lang="en-US" sz="1100" b="1" baseline="0"/>
            <a:t> hyperlink by hovering over the hyperlink, right clicking and then selecting "Remove Hyperlink" or select and delete the cell with the hyperlink.</a:t>
          </a:r>
          <a:endParaRPr lang="en-US" sz="1100" b="1"/>
        </a:p>
      </xdr:txBody>
    </xdr:sp>
    <xdr:clientData/>
  </xdr:twoCellAnchor>
  <xdr:twoCellAnchor>
    <xdr:from>
      <xdr:col>12</xdr:col>
      <xdr:colOff>234750</xdr:colOff>
      <xdr:row>95</xdr:row>
      <xdr:rowOff>176880</xdr:rowOff>
    </xdr:from>
    <xdr:to>
      <xdr:col>13</xdr:col>
      <xdr:colOff>340470</xdr:colOff>
      <xdr:row>96</xdr:row>
      <xdr:rowOff>24900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59" name="Ink 58">
              <a:extLst>
                <a:ext uri="{FF2B5EF4-FFF2-40B4-BE49-F238E27FC236}">
                  <a16:creationId xmlns:a16="http://schemas.microsoft.com/office/drawing/2014/main" id="{6F094751-500A-49B2-B1F5-C55AAA7A728C}"/>
                </a:ext>
              </a:extLst>
            </xdr14:cNvPr>
            <xdr14:cNvContentPartPr/>
          </xdr14:nvContentPartPr>
          <xdr14:nvPr macro=""/>
          <xdr14:xfrm>
            <a:off x="7559475" y="9054180"/>
            <a:ext cx="715320" cy="38520"/>
          </xdr14:xfrm>
        </xdr:contentPart>
      </mc:Choice>
      <mc:Fallback xmlns="">
        <xdr:pic>
          <xdr:nvPicPr>
            <xdr:cNvPr id="33" name="Ink 32"/>
            <xdr:cNvPicPr/>
          </xdr:nvPicPr>
          <xdr:blipFill>
            <a:blip xmlns:r="http://schemas.openxmlformats.org/officeDocument/2006/relationships" r:embed="rId13"/>
            <a:stretch>
              <a:fillRect/>
            </a:stretch>
          </xdr:blipFill>
          <xdr:spPr>
            <a:xfrm>
              <a:off x="7554795" y="9047700"/>
              <a:ext cx="726840" cy="51840"/>
            </a:xfrm>
            <a:prstGeom prst="rect">
              <a:avLst/>
            </a:prstGeom>
          </xdr:spPr>
        </xdr:pic>
      </mc:Fallback>
    </mc:AlternateContent>
    <xdr:clientData/>
  </xdr:twoCellAnchor>
  <xdr:twoCellAnchor>
    <xdr:from>
      <xdr:col>30</xdr:col>
      <xdr:colOff>160020</xdr:colOff>
      <xdr:row>119</xdr:row>
      <xdr:rowOff>0</xdr:rowOff>
    </xdr:from>
    <xdr:to>
      <xdr:col>33</xdr:col>
      <xdr:colOff>405132</xdr:colOff>
      <xdr:row>126</xdr:row>
      <xdr:rowOff>169544</xdr:rowOff>
    </xdr:to>
    <xdr:graphicFrame macro="">
      <xdr:nvGraphicFramePr>
        <xdr:cNvPr id="60" name="Chart 59">
          <a:extLst>
            <a:ext uri="{FF2B5EF4-FFF2-40B4-BE49-F238E27FC236}">
              <a16:creationId xmlns:a16="http://schemas.microsoft.com/office/drawing/2014/main" id="{3409C90E-722B-4002-9515-6934E5F30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273326</xdr:colOff>
      <xdr:row>276</xdr:row>
      <xdr:rowOff>183598</xdr:rowOff>
    </xdr:from>
    <xdr:to>
      <xdr:col>15</xdr:col>
      <xdr:colOff>8282</xdr:colOff>
      <xdr:row>290</xdr:row>
      <xdr:rowOff>66261</xdr:rowOff>
    </xdr:to>
    <xdr:graphicFrame macro="">
      <xdr:nvGraphicFramePr>
        <xdr:cNvPr id="2" name="Chart 1">
          <a:extLst>
            <a:ext uri="{FF2B5EF4-FFF2-40B4-BE49-F238E27FC236}">
              <a16:creationId xmlns:a16="http://schemas.microsoft.com/office/drawing/2014/main" id="{36A99796-2111-4632-B536-B61B1070B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195790</xdr:colOff>
      <xdr:row>20</xdr:row>
      <xdr:rowOff>56106</xdr:rowOff>
    </xdr:from>
    <xdr:to>
      <xdr:col>10</xdr:col>
      <xdr:colOff>186266</xdr:colOff>
      <xdr:row>33</xdr:row>
      <xdr:rowOff>160867</xdr:rowOff>
    </xdr:to>
    <xdr:graphicFrame macro="">
      <xdr:nvGraphicFramePr>
        <xdr:cNvPr id="3" name="Chart 2">
          <a:extLst>
            <a:ext uri="{FF2B5EF4-FFF2-40B4-BE49-F238E27FC236}">
              <a16:creationId xmlns:a16="http://schemas.microsoft.com/office/drawing/2014/main" id="{D609DF1D-040B-4296-A8DF-2465192EC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392207</xdr:colOff>
      <xdr:row>303</xdr:row>
      <xdr:rowOff>158750</xdr:rowOff>
    </xdr:from>
    <xdr:to>
      <xdr:col>13</xdr:col>
      <xdr:colOff>364192</xdr:colOff>
      <xdr:row>317</xdr:row>
      <xdr:rowOff>112059</xdr:rowOff>
    </xdr:to>
    <xdr:graphicFrame macro="">
      <xdr:nvGraphicFramePr>
        <xdr:cNvPr id="4" name="Chart 3">
          <a:extLst>
            <a:ext uri="{FF2B5EF4-FFF2-40B4-BE49-F238E27FC236}">
              <a16:creationId xmlns:a16="http://schemas.microsoft.com/office/drawing/2014/main" id="{20238E8A-6D57-4CF5-ABFD-EBD39432D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21167</xdr:colOff>
      <xdr:row>306</xdr:row>
      <xdr:rowOff>105833</xdr:rowOff>
    </xdr:from>
    <xdr:to>
      <xdr:col>4</xdr:col>
      <xdr:colOff>423334</xdr:colOff>
      <xdr:row>318</xdr:row>
      <xdr:rowOff>149087</xdr:rowOff>
    </xdr:to>
    <xdr:sp macro="" textlink="">
      <xdr:nvSpPr>
        <xdr:cNvPr id="5" name="TextBox 4">
          <a:extLst>
            <a:ext uri="{FF2B5EF4-FFF2-40B4-BE49-F238E27FC236}">
              <a16:creationId xmlns:a16="http://schemas.microsoft.com/office/drawing/2014/main" id="{76561A7F-87E8-40B3-BD18-CACD3866D233}"/>
            </a:ext>
          </a:extLst>
        </xdr:cNvPr>
        <xdr:cNvSpPr txBox="1"/>
      </xdr:nvSpPr>
      <xdr:spPr>
        <a:xfrm>
          <a:off x="634080" y="12107333"/>
          <a:ext cx="2240906" cy="2329254"/>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endParaRPr lang="en-US" sz="1100" b="1" baseline="0"/>
        </a:p>
        <a:p>
          <a:r>
            <a:rPr lang="en-US" sz="1100" b="1"/>
            <a:t>The plot</a:t>
          </a:r>
          <a:r>
            <a:rPr lang="en-US" sz="1100" b="1" baseline="0"/>
            <a:t> area and the background chart colors don't work together.</a:t>
          </a:r>
        </a:p>
        <a:p>
          <a:endParaRPr lang="en-US" sz="1100" b="1" baseline="0"/>
        </a:p>
        <a:p>
          <a:r>
            <a:rPr lang="en-US" sz="1100" b="1" baseline="0"/>
            <a:t>Fix by selecting various areas , then right-clicking and choose to format those individual areas.  </a:t>
          </a:r>
          <a:endParaRPr lang="en-US" sz="1100" b="1"/>
        </a:p>
      </xdr:txBody>
    </xdr:sp>
    <xdr:clientData/>
  </xdr:twoCellAnchor>
  <xdr:twoCellAnchor>
    <xdr:from>
      <xdr:col>1</xdr:col>
      <xdr:colOff>158750</xdr:colOff>
      <xdr:row>39</xdr:row>
      <xdr:rowOff>127000</xdr:rowOff>
    </xdr:from>
    <xdr:to>
      <xdr:col>15</xdr:col>
      <xdr:colOff>560917</xdr:colOff>
      <xdr:row>39</xdr:row>
      <xdr:rowOff>127000</xdr:rowOff>
    </xdr:to>
    <xdr:cxnSp macro="">
      <xdr:nvCxnSpPr>
        <xdr:cNvPr id="6" name="Straight Connector 5">
          <a:extLst>
            <a:ext uri="{FF2B5EF4-FFF2-40B4-BE49-F238E27FC236}">
              <a16:creationId xmlns:a16="http://schemas.microsoft.com/office/drawing/2014/main" id="{B1E9FC63-F7FA-43F4-81AF-1A3C14F8F20C}"/>
            </a:ext>
          </a:extLst>
        </xdr:cNvPr>
        <xdr:cNvCxnSpPr/>
      </xdr:nvCxnSpPr>
      <xdr:spPr>
        <a:xfrm>
          <a:off x="768350" y="10223500"/>
          <a:ext cx="8936567"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74084</xdr:colOff>
      <xdr:row>62</xdr:row>
      <xdr:rowOff>179916</xdr:rowOff>
    </xdr:from>
    <xdr:to>
      <xdr:col>15</xdr:col>
      <xdr:colOff>476251</xdr:colOff>
      <xdr:row>62</xdr:row>
      <xdr:rowOff>179916</xdr:rowOff>
    </xdr:to>
    <xdr:cxnSp macro="">
      <xdr:nvCxnSpPr>
        <xdr:cNvPr id="7" name="Straight Connector 6">
          <a:extLst>
            <a:ext uri="{FF2B5EF4-FFF2-40B4-BE49-F238E27FC236}">
              <a16:creationId xmlns:a16="http://schemas.microsoft.com/office/drawing/2014/main" id="{538D741E-CA23-4074-B530-4D1AEE567C4A}"/>
            </a:ext>
          </a:extLst>
        </xdr:cNvPr>
        <xdr:cNvCxnSpPr/>
      </xdr:nvCxnSpPr>
      <xdr:spPr>
        <a:xfrm>
          <a:off x="683684" y="14657916"/>
          <a:ext cx="8936567"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84667</xdr:colOff>
      <xdr:row>65</xdr:row>
      <xdr:rowOff>83608</xdr:rowOff>
    </xdr:from>
    <xdr:to>
      <xdr:col>14</xdr:col>
      <xdr:colOff>359833</xdr:colOff>
      <xdr:row>79</xdr:row>
      <xdr:rowOff>159808</xdr:rowOff>
    </xdr:to>
    <xdr:graphicFrame macro="">
      <xdr:nvGraphicFramePr>
        <xdr:cNvPr id="8" name="Chart 7">
          <a:extLst>
            <a:ext uri="{FF2B5EF4-FFF2-40B4-BE49-F238E27FC236}">
              <a16:creationId xmlns:a16="http://schemas.microsoft.com/office/drawing/2014/main" id="{E6097B53-8CDB-4417-93B0-626CAD478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560917</xdr:colOff>
      <xdr:row>83</xdr:row>
      <xdr:rowOff>116416</xdr:rowOff>
    </xdr:from>
    <xdr:to>
      <xdr:col>15</xdr:col>
      <xdr:colOff>349251</xdr:colOff>
      <xdr:row>83</xdr:row>
      <xdr:rowOff>116416</xdr:rowOff>
    </xdr:to>
    <xdr:cxnSp macro="">
      <xdr:nvCxnSpPr>
        <xdr:cNvPr id="9" name="Straight Connector 8">
          <a:extLst>
            <a:ext uri="{FF2B5EF4-FFF2-40B4-BE49-F238E27FC236}">
              <a16:creationId xmlns:a16="http://schemas.microsoft.com/office/drawing/2014/main" id="{06B7A182-B321-440B-B636-346ABADD056F}"/>
            </a:ext>
          </a:extLst>
        </xdr:cNvPr>
        <xdr:cNvCxnSpPr/>
      </xdr:nvCxnSpPr>
      <xdr:spPr>
        <a:xfrm>
          <a:off x="560917" y="18594916"/>
          <a:ext cx="8932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348192</xdr:colOff>
      <xdr:row>90</xdr:row>
      <xdr:rowOff>78316</xdr:rowOff>
    </xdr:from>
    <xdr:to>
      <xdr:col>16</xdr:col>
      <xdr:colOff>9526</xdr:colOff>
      <xdr:row>104</xdr:row>
      <xdr:rowOff>154516</xdr:rowOff>
    </xdr:to>
    <xdr:graphicFrame macro="">
      <xdr:nvGraphicFramePr>
        <xdr:cNvPr id="10" name="Chart 9">
          <a:extLst>
            <a:ext uri="{FF2B5EF4-FFF2-40B4-BE49-F238E27FC236}">
              <a16:creationId xmlns:a16="http://schemas.microsoft.com/office/drawing/2014/main" id="{737F21EE-EF5C-4AAF-A9FA-8C4D65C5C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465667</xdr:colOff>
      <xdr:row>97</xdr:row>
      <xdr:rowOff>55033</xdr:rowOff>
    </xdr:from>
    <xdr:to>
      <xdr:col>7</xdr:col>
      <xdr:colOff>359834</xdr:colOff>
      <xdr:row>109</xdr:row>
      <xdr:rowOff>63500</xdr:rowOff>
    </xdr:to>
    <xdr:sp macro="" textlink="">
      <xdr:nvSpPr>
        <xdr:cNvPr id="11" name="TextBox 10">
          <a:extLst>
            <a:ext uri="{FF2B5EF4-FFF2-40B4-BE49-F238E27FC236}">
              <a16:creationId xmlns:a16="http://schemas.microsoft.com/office/drawing/2014/main" id="{BBB027CC-5E0A-43BC-92CE-8B19ECFF0518}"/>
            </a:ext>
          </a:extLst>
        </xdr:cNvPr>
        <xdr:cNvSpPr txBox="1"/>
      </xdr:nvSpPr>
      <xdr:spPr>
        <a:xfrm>
          <a:off x="465667" y="21200533"/>
          <a:ext cx="4191000" cy="2294467"/>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baseline="0">
              <a:solidFill>
                <a:schemeClr val="lt1"/>
              </a:solidFill>
              <a:effectLst/>
              <a:latin typeface="+mn-lt"/>
              <a:ea typeface="+mn-ea"/>
              <a:cs typeface="+mn-cs"/>
            </a:rPr>
            <a:t>Reduce chart  to only show data for Italy and Brazil.</a:t>
          </a:r>
        </a:p>
        <a:p>
          <a:endParaRPr lang="en-US" sz="1100" b="1" baseline="0">
            <a:solidFill>
              <a:schemeClr val="lt1"/>
            </a:solidFill>
            <a:effectLst/>
            <a:latin typeface="+mn-lt"/>
            <a:ea typeface="+mn-ea"/>
            <a:cs typeface="+mn-cs"/>
          </a:endParaRPr>
        </a:p>
        <a:p>
          <a:r>
            <a:rPr lang="en-US" sz="1100" b="1" baseline="0">
              <a:solidFill>
                <a:schemeClr val="lt1"/>
              </a:solidFill>
              <a:effectLst/>
              <a:latin typeface="+mn-lt"/>
              <a:ea typeface="+mn-ea"/>
              <a:cs typeface="+mn-cs"/>
            </a:rPr>
            <a:t>Reduce again to only show columns D and E</a:t>
          </a:r>
        </a:p>
        <a:p>
          <a:endParaRPr lang="en-US" sz="1100" b="1"/>
        </a:p>
        <a:p>
          <a:endParaRPr lang="en-US" sz="1100" b="1"/>
        </a:p>
        <a:p>
          <a:r>
            <a:rPr lang="en-US" sz="1100" b="1"/>
            <a:t>How</a:t>
          </a:r>
          <a:r>
            <a:rPr lang="en-US" sz="1100" b="1" baseline="0"/>
            <a:t> to:  Select the chart then choose the filter button on the right.</a:t>
          </a:r>
        </a:p>
        <a:p>
          <a:r>
            <a:rPr lang="en-US" sz="1100" b="1" baseline="0"/>
            <a:t>Deselect then click 'Apply' at the bottom of the dialog box.</a:t>
          </a:r>
        </a:p>
        <a:p>
          <a:endParaRPr lang="en-US" sz="1100" b="1" baseline="0"/>
        </a:p>
        <a:p>
          <a:endParaRPr lang="en-US" sz="1100" b="1"/>
        </a:p>
        <a:p>
          <a:endParaRPr lang="en-US" sz="1100" b="1"/>
        </a:p>
      </xdr:txBody>
    </xdr:sp>
    <xdr:clientData/>
  </xdr:twoCellAnchor>
  <xdr:twoCellAnchor>
    <xdr:from>
      <xdr:col>0</xdr:col>
      <xdr:colOff>486835</xdr:colOff>
      <xdr:row>112</xdr:row>
      <xdr:rowOff>148166</xdr:rowOff>
    </xdr:from>
    <xdr:to>
      <xdr:col>15</xdr:col>
      <xdr:colOff>275169</xdr:colOff>
      <xdr:row>112</xdr:row>
      <xdr:rowOff>148166</xdr:rowOff>
    </xdr:to>
    <xdr:cxnSp macro="">
      <xdr:nvCxnSpPr>
        <xdr:cNvPr id="12" name="Straight Connector 11">
          <a:extLst>
            <a:ext uri="{FF2B5EF4-FFF2-40B4-BE49-F238E27FC236}">
              <a16:creationId xmlns:a16="http://schemas.microsoft.com/office/drawing/2014/main" id="{53E57CB0-0C42-4FB3-A653-A3538730D425}"/>
            </a:ext>
          </a:extLst>
        </xdr:cNvPr>
        <xdr:cNvCxnSpPr/>
      </xdr:nvCxnSpPr>
      <xdr:spPr>
        <a:xfrm>
          <a:off x="486835" y="24151166"/>
          <a:ext cx="89958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485775</xdr:colOff>
      <xdr:row>116</xdr:row>
      <xdr:rowOff>14816</xdr:rowOff>
    </xdr:from>
    <xdr:to>
      <xdr:col>18</xdr:col>
      <xdr:colOff>560917</xdr:colOff>
      <xdr:row>130</xdr:row>
      <xdr:rowOff>91016</xdr:rowOff>
    </xdr:to>
    <xdr:graphicFrame macro="">
      <xdr:nvGraphicFramePr>
        <xdr:cNvPr id="13" name="Chart 12">
          <a:extLst>
            <a:ext uri="{FF2B5EF4-FFF2-40B4-BE49-F238E27FC236}">
              <a16:creationId xmlns:a16="http://schemas.microsoft.com/office/drawing/2014/main" id="{88760DC5-FBFD-4F92-84D3-824E06A31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410909</xdr:colOff>
      <xdr:row>135</xdr:row>
      <xdr:rowOff>10583</xdr:rowOff>
    </xdr:from>
    <xdr:to>
      <xdr:col>15</xdr:col>
      <xdr:colOff>199243</xdr:colOff>
      <xdr:row>135</xdr:row>
      <xdr:rowOff>10583</xdr:rowOff>
    </xdr:to>
    <xdr:cxnSp macro="">
      <xdr:nvCxnSpPr>
        <xdr:cNvPr id="14" name="Straight Connector 13">
          <a:extLst>
            <a:ext uri="{FF2B5EF4-FFF2-40B4-BE49-F238E27FC236}">
              <a16:creationId xmlns:a16="http://schemas.microsoft.com/office/drawing/2014/main" id="{B9A79343-F836-414D-BEFB-A66A45A58F02}"/>
            </a:ext>
          </a:extLst>
        </xdr:cNvPr>
        <xdr:cNvCxnSpPr/>
      </xdr:nvCxnSpPr>
      <xdr:spPr>
        <a:xfrm>
          <a:off x="410909" y="29347583"/>
          <a:ext cx="8982030"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298450</xdr:colOff>
      <xdr:row>141</xdr:row>
      <xdr:rowOff>87842</xdr:rowOff>
    </xdr:from>
    <xdr:to>
      <xdr:col>16</xdr:col>
      <xdr:colOff>573617</xdr:colOff>
      <xdr:row>155</xdr:row>
      <xdr:rowOff>164042</xdr:rowOff>
    </xdr:to>
    <xdr:graphicFrame macro="">
      <xdr:nvGraphicFramePr>
        <xdr:cNvPr id="15" name="Chart 14">
          <a:extLst>
            <a:ext uri="{FF2B5EF4-FFF2-40B4-BE49-F238E27FC236}">
              <a16:creationId xmlns:a16="http://schemas.microsoft.com/office/drawing/2014/main" id="{677818D9-0426-4D52-96A4-9B7A58FC5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137584</xdr:colOff>
      <xdr:row>149</xdr:row>
      <xdr:rowOff>127000</xdr:rowOff>
    </xdr:from>
    <xdr:to>
      <xdr:col>6</xdr:col>
      <xdr:colOff>116417</xdr:colOff>
      <xdr:row>155</xdr:row>
      <xdr:rowOff>157370</xdr:rowOff>
    </xdr:to>
    <xdr:sp macro="" textlink="">
      <xdr:nvSpPr>
        <xdr:cNvPr id="16" name="TextBox 15">
          <a:extLst>
            <a:ext uri="{FF2B5EF4-FFF2-40B4-BE49-F238E27FC236}">
              <a16:creationId xmlns:a16="http://schemas.microsoft.com/office/drawing/2014/main" id="{14CCC1C5-D371-4176-8717-432B30D834D6}"/>
            </a:ext>
          </a:extLst>
        </xdr:cNvPr>
        <xdr:cNvSpPr txBox="1"/>
      </xdr:nvSpPr>
      <xdr:spPr>
        <a:xfrm>
          <a:off x="750497" y="32131000"/>
          <a:ext cx="3043398" cy="117337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Remove</a:t>
          </a:r>
          <a:r>
            <a:rPr lang="en-US" sz="1100" b="1" baseline="0"/>
            <a:t> France and Germany from the chart.</a:t>
          </a:r>
        </a:p>
        <a:p>
          <a:r>
            <a:rPr lang="en-US" sz="1100" b="1" baseline="0"/>
            <a:t>Use either the  Filter button or go to Chart Design and Select Data, then Remove or use deselect  buttons.</a:t>
          </a:r>
          <a:endParaRPr lang="en-US" sz="1100" b="1"/>
        </a:p>
      </xdr:txBody>
    </xdr:sp>
    <xdr:clientData/>
  </xdr:twoCellAnchor>
  <xdr:twoCellAnchor>
    <xdr:from>
      <xdr:col>0</xdr:col>
      <xdr:colOff>285750</xdr:colOff>
      <xdr:row>158</xdr:row>
      <xdr:rowOff>105833</xdr:rowOff>
    </xdr:from>
    <xdr:to>
      <xdr:col>15</xdr:col>
      <xdr:colOff>74084</xdr:colOff>
      <xdr:row>158</xdr:row>
      <xdr:rowOff>105833</xdr:rowOff>
    </xdr:to>
    <xdr:cxnSp macro="">
      <xdr:nvCxnSpPr>
        <xdr:cNvPr id="17" name="Straight Connector 16">
          <a:extLst>
            <a:ext uri="{FF2B5EF4-FFF2-40B4-BE49-F238E27FC236}">
              <a16:creationId xmlns:a16="http://schemas.microsoft.com/office/drawing/2014/main" id="{8D83B9B1-7717-4FB7-87D4-2446B8C0DE56}"/>
            </a:ext>
          </a:extLst>
        </xdr:cNvPr>
        <xdr:cNvCxnSpPr/>
      </xdr:nvCxnSpPr>
      <xdr:spPr>
        <a:xfrm>
          <a:off x="285750" y="31347833"/>
          <a:ext cx="8932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253999</xdr:colOff>
      <xdr:row>168</xdr:row>
      <xdr:rowOff>95250</xdr:rowOff>
    </xdr:from>
    <xdr:to>
      <xdr:col>15</xdr:col>
      <xdr:colOff>42333</xdr:colOff>
      <xdr:row>168</xdr:row>
      <xdr:rowOff>95250</xdr:rowOff>
    </xdr:to>
    <xdr:cxnSp macro="">
      <xdr:nvCxnSpPr>
        <xdr:cNvPr id="18" name="Straight Connector 17">
          <a:extLst>
            <a:ext uri="{FF2B5EF4-FFF2-40B4-BE49-F238E27FC236}">
              <a16:creationId xmlns:a16="http://schemas.microsoft.com/office/drawing/2014/main" id="{3DFBFE69-9AEE-4D0E-9965-BACC88BEE170}"/>
            </a:ext>
          </a:extLst>
        </xdr:cNvPr>
        <xdr:cNvCxnSpPr/>
      </xdr:nvCxnSpPr>
      <xdr:spPr>
        <a:xfrm>
          <a:off x="253999" y="33242250"/>
          <a:ext cx="8932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179917</xdr:colOff>
      <xdr:row>170</xdr:row>
      <xdr:rowOff>91108</xdr:rowOff>
    </xdr:from>
    <xdr:to>
      <xdr:col>14</xdr:col>
      <xdr:colOff>165652</xdr:colOff>
      <xdr:row>183</xdr:row>
      <xdr:rowOff>170391</xdr:rowOff>
    </xdr:to>
    <xdr:graphicFrame macro="">
      <xdr:nvGraphicFramePr>
        <xdr:cNvPr id="19" name="Chart 18">
          <a:extLst>
            <a:ext uri="{FF2B5EF4-FFF2-40B4-BE49-F238E27FC236}">
              <a16:creationId xmlns:a16="http://schemas.microsoft.com/office/drawing/2014/main" id="{205BA4F2-39EF-42FC-851B-D3A46F611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349250</xdr:colOff>
      <xdr:row>186</xdr:row>
      <xdr:rowOff>169334</xdr:rowOff>
    </xdr:from>
    <xdr:to>
      <xdr:col>15</xdr:col>
      <xdr:colOff>137584</xdr:colOff>
      <xdr:row>186</xdr:row>
      <xdr:rowOff>169334</xdr:rowOff>
    </xdr:to>
    <xdr:cxnSp macro="">
      <xdr:nvCxnSpPr>
        <xdr:cNvPr id="20" name="Straight Connector 19">
          <a:extLst>
            <a:ext uri="{FF2B5EF4-FFF2-40B4-BE49-F238E27FC236}">
              <a16:creationId xmlns:a16="http://schemas.microsoft.com/office/drawing/2014/main" id="{0D735FDE-3763-483E-BA28-853B11676371}"/>
            </a:ext>
          </a:extLst>
        </xdr:cNvPr>
        <xdr:cNvCxnSpPr/>
      </xdr:nvCxnSpPr>
      <xdr:spPr>
        <a:xfrm>
          <a:off x="349250" y="36745334"/>
          <a:ext cx="8932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84667</xdr:colOff>
      <xdr:row>191</xdr:row>
      <xdr:rowOff>83608</xdr:rowOff>
    </xdr:from>
    <xdr:to>
      <xdr:col>14</xdr:col>
      <xdr:colOff>359833</xdr:colOff>
      <xdr:row>205</xdr:row>
      <xdr:rowOff>159808</xdr:rowOff>
    </xdr:to>
    <xdr:graphicFrame macro="">
      <xdr:nvGraphicFramePr>
        <xdr:cNvPr id="21" name="Chart 20">
          <a:extLst>
            <a:ext uri="{FF2B5EF4-FFF2-40B4-BE49-F238E27FC236}">
              <a16:creationId xmlns:a16="http://schemas.microsoft.com/office/drawing/2014/main" id="{343306DA-CFFD-423F-A23E-7DD56121F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560917</xdr:colOff>
      <xdr:row>191</xdr:row>
      <xdr:rowOff>41275</xdr:rowOff>
    </xdr:from>
    <xdr:to>
      <xdr:col>22</xdr:col>
      <xdr:colOff>222251</xdr:colOff>
      <xdr:row>205</xdr:row>
      <xdr:rowOff>117475</xdr:rowOff>
    </xdr:to>
    <xdr:graphicFrame macro="">
      <xdr:nvGraphicFramePr>
        <xdr:cNvPr id="22" name="Chart 21">
          <a:extLst>
            <a:ext uri="{FF2B5EF4-FFF2-40B4-BE49-F238E27FC236}">
              <a16:creationId xmlns:a16="http://schemas.microsoft.com/office/drawing/2014/main" id="{FA835E94-C1A2-4140-9EC7-D8F0CAB94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211667</xdr:colOff>
      <xdr:row>212</xdr:row>
      <xdr:rowOff>0</xdr:rowOff>
    </xdr:from>
    <xdr:to>
      <xdr:col>11</xdr:col>
      <xdr:colOff>328083</xdr:colOff>
      <xdr:row>217</xdr:row>
      <xdr:rowOff>31749</xdr:rowOff>
    </xdr:to>
    <xdr:sp macro="" textlink="">
      <xdr:nvSpPr>
        <xdr:cNvPr id="23" name="TextBox 22">
          <a:extLst>
            <a:ext uri="{FF2B5EF4-FFF2-40B4-BE49-F238E27FC236}">
              <a16:creationId xmlns:a16="http://schemas.microsoft.com/office/drawing/2014/main" id="{0D7F85CA-43D0-43D5-96E1-7A47B6716A86}"/>
            </a:ext>
          </a:extLst>
        </xdr:cNvPr>
        <xdr:cNvSpPr txBox="1"/>
      </xdr:nvSpPr>
      <xdr:spPr>
        <a:xfrm>
          <a:off x="1430867" y="41529000"/>
          <a:ext cx="5602816" cy="984249"/>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pPr marL="0" marR="0" indent="0" defTabSz="914400" eaLnBrk="1" fontAlgn="auto" latinLnBrk="0" hangingPunct="1">
            <a:lnSpc>
              <a:spcPct val="100000"/>
            </a:lnSpc>
            <a:spcBef>
              <a:spcPts val="0"/>
            </a:spcBef>
            <a:spcAft>
              <a:spcPts val="0"/>
            </a:spcAft>
            <a:buClrTx/>
            <a:buSzTx/>
            <a:buFontTx/>
            <a:buNone/>
            <a:tabLst/>
            <a:defRPr/>
          </a:pPr>
          <a:r>
            <a:rPr lang="en-US" sz="1100" b="1"/>
            <a:t>Notice the difference</a:t>
          </a:r>
          <a:r>
            <a:rPr lang="en-US" sz="1100" b="1" baseline="0"/>
            <a:t> in charting styles that use the same data.  </a:t>
          </a:r>
          <a:r>
            <a:rPr lang="en-US" sz="1100" b="1" baseline="0">
              <a:solidFill>
                <a:schemeClr val="lt1"/>
              </a:solidFill>
              <a:effectLst/>
              <a:latin typeface="+mn-lt"/>
              <a:ea typeface="+mn-ea"/>
              <a:cs typeface="+mn-cs"/>
            </a:rPr>
            <a:t>The chart on the left represents where the actual numbers should be.</a:t>
          </a:r>
          <a:endParaRPr lang="en-US" b="1">
            <a:effectLst/>
          </a:endParaRPr>
        </a:p>
        <a:p>
          <a:r>
            <a:rPr lang="en-US" sz="1100" b="1" baseline="0"/>
            <a:t>On the right, the France numbers are added on top of the Italy numbers.</a:t>
          </a:r>
        </a:p>
      </xdr:txBody>
    </xdr:sp>
    <xdr:clientData/>
  </xdr:twoCellAnchor>
  <xdr:oneCellAnchor>
    <xdr:from>
      <xdr:col>13</xdr:col>
      <xdr:colOff>84666</xdr:colOff>
      <xdr:row>209</xdr:row>
      <xdr:rowOff>10582</xdr:rowOff>
    </xdr:from>
    <xdr:ext cx="2065867" cy="2711451"/>
    <xdr:pic>
      <xdr:nvPicPr>
        <xdr:cNvPr id="24" name="Picture 23">
          <a:extLst>
            <a:ext uri="{FF2B5EF4-FFF2-40B4-BE49-F238E27FC236}">
              <a16:creationId xmlns:a16="http://schemas.microsoft.com/office/drawing/2014/main" id="{0214602D-0AB8-4E55-A4C8-1C3497A38A1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009466" y="40968082"/>
          <a:ext cx="2065867" cy="2711451"/>
        </a:xfrm>
        <a:prstGeom prst="rect">
          <a:avLst/>
        </a:prstGeom>
      </xdr:spPr>
    </xdr:pic>
    <xdr:clientData/>
  </xdr:oneCellAnchor>
  <xdr:twoCellAnchor>
    <xdr:from>
      <xdr:col>12</xdr:col>
      <xdr:colOff>190500</xdr:colOff>
      <xdr:row>206</xdr:row>
      <xdr:rowOff>116417</xdr:rowOff>
    </xdr:from>
    <xdr:to>
      <xdr:col>13</xdr:col>
      <xdr:colOff>201084</xdr:colOff>
      <xdr:row>210</xdr:row>
      <xdr:rowOff>52917</xdr:rowOff>
    </xdr:to>
    <xdr:cxnSp macro="">
      <xdr:nvCxnSpPr>
        <xdr:cNvPr id="25" name="Straight Arrow Connector 24">
          <a:extLst>
            <a:ext uri="{FF2B5EF4-FFF2-40B4-BE49-F238E27FC236}">
              <a16:creationId xmlns:a16="http://schemas.microsoft.com/office/drawing/2014/main" id="{EE4529B6-5CE7-4A98-A4D5-ACB1569238D3}"/>
            </a:ext>
          </a:extLst>
        </xdr:cNvPr>
        <xdr:cNvCxnSpPr/>
      </xdr:nvCxnSpPr>
      <xdr:spPr>
        <a:xfrm flipH="1" flipV="1">
          <a:off x="7505700" y="40502417"/>
          <a:ext cx="620184" cy="69850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14</xdr:col>
      <xdr:colOff>539749</xdr:colOff>
      <xdr:row>206</xdr:row>
      <xdr:rowOff>169334</xdr:rowOff>
    </xdr:from>
    <xdr:to>
      <xdr:col>15</xdr:col>
      <xdr:colOff>433916</xdr:colOff>
      <xdr:row>210</xdr:row>
      <xdr:rowOff>137584</xdr:rowOff>
    </xdr:to>
    <xdr:cxnSp macro="">
      <xdr:nvCxnSpPr>
        <xdr:cNvPr id="26" name="Straight Arrow Connector 25">
          <a:extLst>
            <a:ext uri="{FF2B5EF4-FFF2-40B4-BE49-F238E27FC236}">
              <a16:creationId xmlns:a16="http://schemas.microsoft.com/office/drawing/2014/main" id="{59FA7CF7-0180-46A0-BDC1-11566F545917}"/>
            </a:ext>
          </a:extLst>
        </xdr:cNvPr>
        <xdr:cNvCxnSpPr/>
      </xdr:nvCxnSpPr>
      <xdr:spPr>
        <a:xfrm flipV="1">
          <a:off x="9074149" y="40555334"/>
          <a:ext cx="503767" cy="7302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xdr:col>
      <xdr:colOff>423333</xdr:colOff>
      <xdr:row>223</xdr:row>
      <xdr:rowOff>95250</xdr:rowOff>
    </xdr:from>
    <xdr:to>
      <xdr:col>16</xdr:col>
      <xdr:colOff>211667</xdr:colOff>
      <xdr:row>223</xdr:row>
      <xdr:rowOff>95250</xdr:rowOff>
    </xdr:to>
    <xdr:cxnSp macro="">
      <xdr:nvCxnSpPr>
        <xdr:cNvPr id="27" name="Straight Connector 26">
          <a:extLst>
            <a:ext uri="{FF2B5EF4-FFF2-40B4-BE49-F238E27FC236}">
              <a16:creationId xmlns:a16="http://schemas.microsoft.com/office/drawing/2014/main" id="{735AB0A6-21B6-4B9F-BB0C-F4EADEAADFD9}"/>
            </a:ext>
          </a:extLst>
        </xdr:cNvPr>
        <xdr:cNvCxnSpPr/>
      </xdr:nvCxnSpPr>
      <xdr:spPr>
        <a:xfrm>
          <a:off x="1037166" y="43719750"/>
          <a:ext cx="89958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599016</xdr:colOff>
      <xdr:row>343</xdr:row>
      <xdr:rowOff>125943</xdr:rowOff>
    </xdr:from>
    <xdr:ext cx="8737600" cy="1143000"/>
    <xdr:pic>
      <xdr:nvPicPr>
        <xdr:cNvPr id="29" name="Picture 28">
          <a:extLst>
            <a:ext uri="{FF2B5EF4-FFF2-40B4-BE49-F238E27FC236}">
              <a16:creationId xmlns:a16="http://schemas.microsoft.com/office/drawing/2014/main" id="{5F0BE983-A363-4330-9875-F54BB2A6179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99016" y="60133443"/>
          <a:ext cx="8737600" cy="1143000"/>
        </a:xfrm>
        <a:prstGeom prst="rect">
          <a:avLst/>
        </a:prstGeom>
      </xdr:spPr>
    </xdr:pic>
    <xdr:clientData/>
  </xdr:oneCellAnchor>
  <xdr:twoCellAnchor>
    <xdr:from>
      <xdr:col>7</xdr:col>
      <xdr:colOff>131878</xdr:colOff>
      <xdr:row>320</xdr:row>
      <xdr:rowOff>102632</xdr:rowOff>
    </xdr:from>
    <xdr:to>
      <xdr:col>17</xdr:col>
      <xdr:colOff>296979</xdr:colOff>
      <xdr:row>325</xdr:row>
      <xdr:rowOff>108568</xdr:rowOff>
    </xdr:to>
    <xdr:sp macro="" textlink="">
      <xdr:nvSpPr>
        <xdr:cNvPr id="30" name="TextBox 29">
          <a:extLst>
            <a:ext uri="{FF2B5EF4-FFF2-40B4-BE49-F238E27FC236}">
              <a16:creationId xmlns:a16="http://schemas.microsoft.com/office/drawing/2014/main" id="{3E985951-0038-4133-8A0F-88932F282ED2}"/>
            </a:ext>
          </a:extLst>
        </xdr:cNvPr>
        <xdr:cNvSpPr txBox="1"/>
      </xdr:nvSpPr>
      <xdr:spPr>
        <a:xfrm>
          <a:off x="4490146" y="59705900"/>
          <a:ext cx="6391199" cy="935205"/>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baseline="0"/>
        </a:p>
        <a:p>
          <a:r>
            <a:rPr lang="en-US" sz="1100" b="1" baseline="0"/>
            <a:t> Select everything in the chart and right click for a contextual menu.  Look for the word Format related to the area of the chart you have selected.  Choose this to format in greater detail.  Change the background color and have fun giving the chart some character.  </a:t>
          </a:r>
          <a:endParaRPr lang="en-US" sz="1100" b="1"/>
        </a:p>
      </xdr:txBody>
    </xdr:sp>
    <xdr:clientData/>
  </xdr:twoCellAnchor>
  <xdr:twoCellAnchor>
    <xdr:from>
      <xdr:col>15</xdr:col>
      <xdr:colOff>234950</xdr:colOff>
      <xdr:row>345</xdr:row>
      <xdr:rowOff>179917</xdr:rowOff>
    </xdr:from>
    <xdr:to>
      <xdr:col>16</xdr:col>
      <xdr:colOff>349250</xdr:colOff>
      <xdr:row>346</xdr:row>
      <xdr:rowOff>21167</xdr:rowOff>
    </xdr:to>
    <xdr:cxnSp macro="">
      <xdr:nvCxnSpPr>
        <xdr:cNvPr id="33" name="Straight Arrow Connector 32">
          <a:extLst>
            <a:ext uri="{FF2B5EF4-FFF2-40B4-BE49-F238E27FC236}">
              <a16:creationId xmlns:a16="http://schemas.microsoft.com/office/drawing/2014/main" id="{5AB930DF-1DE3-4D1D-B018-F4C5D2D07ADF}"/>
            </a:ext>
          </a:extLst>
        </xdr:cNvPr>
        <xdr:cNvCxnSpPr/>
      </xdr:nvCxnSpPr>
      <xdr:spPr>
        <a:xfrm flipH="1">
          <a:off x="9442450" y="60568417"/>
          <a:ext cx="728133" cy="317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328084</xdr:colOff>
      <xdr:row>340</xdr:row>
      <xdr:rowOff>169334</xdr:rowOff>
    </xdr:from>
    <xdr:to>
      <xdr:col>13</xdr:col>
      <xdr:colOff>84668</xdr:colOff>
      <xdr:row>343</xdr:row>
      <xdr:rowOff>63500</xdr:rowOff>
    </xdr:to>
    <xdr:cxnSp macro="">
      <xdr:nvCxnSpPr>
        <xdr:cNvPr id="34" name="Straight Arrow Connector 33">
          <a:extLst>
            <a:ext uri="{FF2B5EF4-FFF2-40B4-BE49-F238E27FC236}">
              <a16:creationId xmlns:a16="http://schemas.microsoft.com/office/drawing/2014/main" id="{EEEF7686-2506-4F38-A444-09DB55D728BF}"/>
            </a:ext>
          </a:extLst>
        </xdr:cNvPr>
        <xdr:cNvCxnSpPr/>
      </xdr:nvCxnSpPr>
      <xdr:spPr>
        <a:xfrm>
          <a:off x="7694084" y="59605334"/>
          <a:ext cx="370417" cy="4656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433915</xdr:colOff>
      <xdr:row>4</xdr:row>
      <xdr:rowOff>116415</xdr:rowOff>
    </xdr:from>
    <xdr:to>
      <xdr:col>3</xdr:col>
      <xdr:colOff>10584</xdr:colOff>
      <xdr:row>10</xdr:row>
      <xdr:rowOff>95250</xdr:rowOff>
    </xdr:to>
    <xdr:graphicFrame macro="">
      <xdr:nvGraphicFramePr>
        <xdr:cNvPr id="35" name="Chart 34">
          <a:extLst>
            <a:ext uri="{FF2B5EF4-FFF2-40B4-BE49-F238E27FC236}">
              <a16:creationId xmlns:a16="http://schemas.microsoft.com/office/drawing/2014/main" id="{DE9189A9-D393-49CC-8D32-E4F65D4F4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370418</xdr:colOff>
      <xdr:row>0</xdr:row>
      <xdr:rowOff>52916</xdr:rowOff>
    </xdr:from>
    <xdr:to>
      <xdr:col>3</xdr:col>
      <xdr:colOff>211668</xdr:colOff>
      <xdr:row>3</xdr:row>
      <xdr:rowOff>84666</xdr:rowOff>
    </xdr:to>
    <xdr:sp macro="" textlink="">
      <xdr:nvSpPr>
        <xdr:cNvPr id="37" name="TextBox 36">
          <a:extLst>
            <a:ext uri="{FF2B5EF4-FFF2-40B4-BE49-F238E27FC236}">
              <a16:creationId xmlns:a16="http://schemas.microsoft.com/office/drawing/2014/main" id="{A4E9A2F8-7347-4912-8C8E-66B81B57C2ED}"/>
            </a:ext>
          </a:extLst>
        </xdr:cNvPr>
        <xdr:cNvSpPr txBox="1"/>
      </xdr:nvSpPr>
      <xdr:spPr>
        <a:xfrm>
          <a:off x="370418" y="52916"/>
          <a:ext cx="1670050" cy="6032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Pie Charts illustrate only one row or one column.</a:t>
          </a:r>
        </a:p>
      </xdr:txBody>
    </xdr:sp>
    <xdr:clientData/>
  </xdr:twoCellAnchor>
  <xdr:twoCellAnchor>
    <xdr:from>
      <xdr:col>5</xdr:col>
      <xdr:colOff>560917</xdr:colOff>
      <xdr:row>0</xdr:row>
      <xdr:rowOff>74084</xdr:rowOff>
    </xdr:from>
    <xdr:to>
      <xdr:col>9</xdr:col>
      <xdr:colOff>465668</xdr:colOff>
      <xdr:row>4</xdr:row>
      <xdr:rowOff>95250</xdr:rowOff>
    </xdr:to>
    <xdr:sp macro="" textlink="">
      <xdr:nvSpPr>
        <xdr:cNvPr id="39" name="TextBox 38">
          <a:extLst>
            <a:ext uri="{FF2B5EF4-FFF2-40B4-BE49-F238E27FC236}">
              <a16:creationId xmlns:a16="http://schemas.microsoft.com/office/drawing/2014/main" id="{7CFC3F14-CE56-4184-843E-97EEC6800FCC}"/>
            </a:ext>
          </a:extLst>
        </xdr:cNvPr>
        <xdr:cNvSpPr txBox="1"/>
      </xdr:nvSpPr>
      <xdr:spPr>
        <a:xfrm>
          <a:off x="3630084" y="74084"/>
          <a:ext cx="2360084" cy="78316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Column and Bar charts do well to illustrate comparisons.  They</a:t>
          </a:r>
          <a:r>
            <a:rPr lang="en-US" sz="1100" baseline="0"/>
            <a:t> can illustrate multiple data series.</a:t>
          </a:r>
          <a:endParaRPr lang="en-US" sz="1100"/>
        </a:p>
      </xdr:txBody>
    </xdr:sp>
    <xdr:clientData/>
  </xdr:twoCellAnchor>
  <xdr:twoCellAnchor>
    <xdr:from>
      <xdr:col>14</xdr:col>
      <xdr:colOff>264583</xdr:colOff>
      <xdr:row>0</xdr:row>
      <xdr:rowOff>63502</xdr:rowOff>
    </xdr:from>
    <xdr:to>
      <xdr:col>17</xdr:col>
      <xdr:colOff>550333</xdr:colOff>
      <xdr:row>3</xdr:row>
      <xdr:rowOff>179918</xdr:rowOff>
    </xdr:to>
    <xdr:sp macro="" textlink="">
      <xdr:nvSpPr>
        <xdr:cNvPr id="40" name="TextBox 39">
          <a:extLst>
            <a:ext uri="{FF2B5EF4-FFF2-40B4-BE49-F238E27FC236}">
              <a16:creationId xmlns:a16="http://schemas.microsoft.com/office/drawing/2014/main" id="{F34E916F-DE60-4ABC-9AE6-F017514E06EC}"/>
            </a:ext>
          </a:extLst>
        </xdr:cNvPr>
        <xdr:cNvSpPr txBox="1"/>
      </xdr:nvSpPr>
      <xdr:spPr>
        <a:xfrm>
          <a:off x="8798983" y="63502"/>
          <a:ext cx="2114550" cy="68791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Line and Area charts are best at showing changes over time.</a:t>
          </a:r>
        </a:p>
      </xdr:txBody>
    </xdr:sp>
    <xdr:clientData/>
  </xdr:twoCellAnchor>
  <xdr:twoCellAnchor>
    <xdr:from>
      <xdr:col>4</xdr:col>
      <xdr:colOff>444500</xdr:colOff>
      <xdr:row>5</xdr:row>
      <xdr:rowOff>16566</xdr:rowOff>
    </xdr:from>
    <xdr:to>
      <xdr:col>7</xdr:col>
      <xdr:colOff>232833</xdr:colOff>
      <xdr:row>11</xdr:row>
      <xdr:rowOff>60280</xdr:rowOff>
    </xdr:to>
    <xdr:graphicFrame macro="">
      <xdr:nvGraphicFramePr>
        <xdr:cNvPr id="41" name="Chart 40">
          <a:extLst>
            <a:ext uri="{FF2B5EF4-FFF2-40B4-BE49-F238E27FC236}">
              <a16:creationId xmlns:a16="http://schemas.microsoft.com/office/drawing/2014/main" id="{1819DB4F-02A8-4AAA-8F51-52D206E98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444499</xdr:colOff>
      <xdr:row>5</xdr:row>
      <xdr:rowOff>74082</xdr:rowOff>
    </xdr:from>
    <xdr:to>
      <xdr:col>16</xdr:col>
      <xdr:colOff>137582</xdr:colOff>
      <xdr:row>9</xdr:row>
      <xdr:rowOff>190499</xdr:rowOff>
    </xdr:to>
    <xdr:graphicFrame macro="">
      <xdr:nvGraphicFramePr>
        <xdr:cNvPr id="42" name="Chart 41">
          <a:extLst>
            <a:ext uri="{FF2B5EF4-FFF2-40B4-BE49-F238E27FC236}">
              <a16:creationId xmlns:a16="http://schemas.microsoft.com/office/drawing/2014/main" id="{45AAEA07-A978-46C8-987D-9D9B432B9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476249</xdr:colOff>
      <xdr:row>4</xdr:row>
      <xdr:rowOff>63501</xdr:rowOff>
    </xdr:from>
    <xdr:to>
      <xdr:col>19</xdr:col>
      <xdr:colOff>254000</xdr:colOff>
      <xdr:row>10</xdr:row>
      <xdr:rowOff>159809</xdr:rowOff>
    </xdr:to>
    <xdr:graphicFrame macro="">
      <xdr:nvGraphicFramePr>
        <xdr:cNvPr id="43" name="Chart 42">
          <a:extLst>
            <a:ext uri="{FF2B5EF4-FFF2-40B4-BE49-F238E27FC236}">
              <a16:creationId xmlns:a16="http://schemas.microsoft.com/office/drawing/2014/main" id="{02E2EB8B-691A-4061-AFDA-9F7CA8038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95250</xdr:colOff>
      <xdr:row>75</xdr:row>
      <xdr:rowOff>66675</xdr:rowOff>
    </xdr:from>
    <xdr:to>
      <xdr:col>5</xdr:col>
      <xdr:colOff>9525</xdr:colOff>
      <xdr:row>79</xdr:row>
      <xdr:rowOff>57150</xdr:rowOff>
    </xdr:to>
    <xdr:sp macro="" textlink="">
      <xdr:nvSpPr>
        <xdr:cNvPr id="44" name="TextBox 43">
          <a:extLst>
            <a:ext uri="{FF2B5EF4-FFF2-40B4-BE49-F238E27FC236}">
              <a16:creationId xmlns:a16="http://schemas.microsoft.com/office/drawing/2014/main" id="{F781F642-8B6A-4ACD-938C-C0C800AE124F}"/>
            </a:ext>
          </a:extLst>
        </xdr:cNvPr>
        <xdr:cNvSpPr txBox="1"/>
      </xdr:nvSpPr>
      <xdr:spPr>
        <a:xfrm>
          <a:off x="704850" y="17021175"/>
          <a:ext cx="2352675" cy="752475"/>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r>
            <a:rPr lang="en-US" sz="1100"/>
            <a:t>Select chart -&gt;  Chart</a:t>
          </a:r>
          <a:r>
            <a:rPr lang="en-US" sz="1100" baseline="0"/>
            <a:t> Design</a:t>
          </a:r>
          <a:r>
            <a:rPr lang="en-US" sz="1100"/>
            <a:t> -&gt; choose Change Chart Type</a:t>
          </a:r>
        </a:p>
      </xdr:txBody>
    </xdr:sp>
    <xdr:clientData/>
  </xdr:twoCellAnchor>
  <xdr:twoCellAnchor>
    <xdr:from>
      <xdr:col>1</xdr:col>
      <xdr:colOff>262466</xdr:colOff>
      <xdr:row>127</xdr:row>
      <xdr:rowOff>158750</xdr:rowOff>
    </xdr:from>
    <xdr:to>
      <xdr:col>9</xdr:col>
      <xdr:colOff>519641</xdr:colOff>
      <xdr:row>132</xdr:row>
      <xdr:rowOff>95250</xdr:rowOff>
    </xdr:to>
    <xdr:sp macro="" textlink="">
      <xdr:nvSpPr>
        <xdr:cNvPr id="45" name="TextBox 44">
          <a:extLst>
            <a:ext uri="{FF2B5EF4-FFF2-40B4-BE49-F238E27FC236}">
              <a16:creationId xmlns:a16="http://schemas.microsoft.com/office/drawing/2014/main" id="{ABF152A0-518B-4376-8FBA-EBAA4C5C12F3}"/>
            </a:ext>
          </a:extLst>
        </xdr:cNvPr>
        <xdr:cNvSpPr txBox="1"/>
      </xdr:nvSpPr>
      <xdr:spPr>
        <a:xfrm>
          <a:off x="876299" y="27019250"/>
          <a:ext cx="5167842" cy="8890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r>
            <a:rPr lang="en-US" sz="1100"/>
            <a:t>Select and drag  Legend (B &amp; A) to a new</a:t>
          </a:r>
          <a:r>
            <a:rPr lang="en-US" sz="1100" baseline="0"/>
            <a:t> location.</a:t>
          </a:r>
        </a:p>
        <a:p>
          <a:endParaRPr lang="en-US" sz="1100" baseline="0"/>
        </a:p>
        <a:p>
          <a:r>
            <a:rPr lang="en-US" sz="1100" baseline="0"/>
            <a:t>Next,  check out all of the options by clicking on the chart  then the buttons to the  right of the chart.</a:t>
          </a:r>
        </a:p>
        <a:p>
          <a:endParaRPr lang="en-US" sz="1100"/>
        </a:p>
      </xdr:txBody>
    </xdr:sp>
    <xdr:clientData/>
  </xdr:twoCellAnchor>
  <xdr:twoCellAnchor>
    <xdr:from>
      <xdr:col>1</xdr:col>
      <xdr:colOff>533400</xdr:colOff>
      <xdr:row>176</xdr:row>
      <xdr:rowOff>57151</xdr:rowOff>
    </xdr:from>
    <xdr:to>
      <xdr:col>5</xdr:col>
      <xdr:colOff>476250</xdr:colOff>
      <xdr:row>180</xdr:row>
      <xdr:rowOff>180975</xdr:rowOff>
    </xdr:to>
    <xdr:sp macro="" textlink="">
      <xdr:nvSpPr>
        <xdr:cNvPr id="46" name="TextBox 45">
          <a:extLst>
            <a:ext uri="{FF2B5EF4-FFF2-40B4-BE49-F238E27FC236}">
              <a16:creationId xmlns:a16="http://schemas.microsoft.com/office/drawing/2014/main" id="{F521F0A4-E98C-4525-AD04-B83FB005A842}"/>
            </a:ext>
          </a:extLst>
        </xdr:cNvPr>
        <xdr:cNvSpPr txBox="1"/>
      </xdr:nvSpPr>
      <xdr:spPr>
        <a:xfrm>
          <a:off x="1143000" y="34728151"/>
          <a:ext cx="2381250" cy="885824"/>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r>
            <a:rPr lang="en-US" sz="1100"/>
            <a:t>Select a piece of the pie and drag away.  It takes practice</a:t>
          </a:r>
          <a:r>
            <a:rPr lang="en-US" sz="1100" baseline="0"/>
            <a:t> to not pull the whole pie apart.  </a:t>
          </a:r>
        </a:p>
        <a:p>
          <a:endParaRPr lang="en-US" sz="1100"/>
        </a:p>
      </xdr:txBody>
    </xdr:sp>
    <xdr:clientData/>
  </xdr:twoCellAnchor>
  <xdr:twoCellAnchor editAs="oneCell">
    <xdr:from>
      <xdr:col>5</xdr:col>
      <xdr:colOff>199066</xdr:colOff>
      <xdr:row>121</xdr:row>
      <xdr:rowOff>60614</xdr:rowOff>
    </xdr:from>
    <xdr:to>
      <xdr:col>8</xdr:col>
      <xdr:colOff>48001</xdr:colOff>
      <xdr:row>126</xdr:row>
      <xdr:rowOff>17030</xdr:rowOff>
    </xdr:to>
    <xdr:pic>
      <xdr:nvPicPr>
        <xdr:cNvPr id="55" name="Picture 54" descr="Screen Clipping">
          <a:extLst>
            <a:ext uri="{FF2B5EF4-FFF2-40B4-BE49-F238E27FC236}">
              <a16:creationId xmlns:a16="http://schemas.microsoft.com/office/drawing/2014/main" id="{AB3E780A-E0B2-4601-BCE2-78B237D299F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29748" y="23111114"/>
          <a:ext cx="1667344" cy="908916"/>
        </a:xfrm>
        <a:prstGeom prst="rect">
          <a:avLst/>
        </a:prstGeom>
        <a:ln>
          <a:solidFill>
            <a:schemeClr val="accent5">
              <a:lumMod val="50000"/>
            </a:schemeClr>
          </a:solidFill>
        </a:ln>
      </xdr:spPr>
    </xdr:pic>
    <xdr:clientData/>
  </xdr:twoCellAnchor>
  <xdr:twoCellAnchor>
    <xdr:from>
      <xdr:col>1</xdr:col>
      <xdr:colOff>582085</xdr:colOff>
      <xdr:row>334</xdr:row>
      <xdr:rowOff>148165</xdr:rowOff>
    </xdr:from>
    <xdr:to>
      <xdr:col>10</xdr:col>
      <xdr:colOff>381000</xdr:colOff>
      <xdr:row>342</xdr:row>
      <xdr:rowOff>21166</xdr:rowOff>
    </xdr:to>
    <xdr:sp macro="" textlink="">
      <xdr:nvSpPr>
        <xdr:cNvPr id="60" name="TextBox 59">
          <a:extLst>
            <a:ext uri="{FF2B5EF4-FFF2-40B4-BE49-F238E27FC236}">
              <a16:creationId xmlns:a16="http://schemas.microsoft.com/office/drawing/2014/main" id="{705CA633-029B-4372-9FAB-40C4FBD94013}"/>
            </a:ext>
          </a:extLst>
        </xdr:cNvPr>
        <xdr:cNvSpPr txBox="1"/>
      </xdr:nvSpPr>
      <xdr:spPr>
        <a:xfrm>
          <a:off x="1195918" y="58441165"/>
          <a:ext cx="5323415" cy="1397001"/>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r>
            <a:rPr lang="en-US" sz="1100"/>
            <a:t>OPTIONAL:</a:t>
          </a:r>
        </a:p>
        <a:p>
          <a:r>
            <a:rPr lang="en-US" sz="1100"/>
            <a:t>Add a Text Box  from the Insert</a:t>
          </a:r>
          <a:r>
            <a:rPr lang="en-US" sz="1100" baseline="0"/>
            <a:t> tab </a:t>
          </a:r>
        </a:p>
        <a:p>
          <a:r>
            <a:rPr lang="en-US" sz="1100" baseline="0"/>
            <a:t>Drag diagonally while holding down the left key to create the size of the  text box.  </a:t>
          </a:r>
        </a:p>
        <a:p>
          <a:r>
            <a:rPr lang="en-US" sz="1100" baseline="0"/>
            <a:t>Choose  features as in example below.</a:t>
          </a:r>
        </a:p>
        <a:p>
          <a:endParaRPr lang="en-US" sz="1100" baseline="0"/>
        </a:p>
        <a:p>
          <a:r>
            <a:rPr lang="en-US" sz="1100" baseline="0"/>
            <a:t>Note : this orange box is a Text Box.</a:t>
          </a:r>
          <a:endParaRPr lang="en-US" sz="1100"/>
        </a:p>
      </xdr:txBody>
    </xdr:sp>
    <xdr:clientData/>
  </xdr:twoCellAnchor>
  <xdr:twoCellAnchor>
    <xdr:from>
      <xdr:col>7</xdr:col>
      <xdr:colOff>14971</xdr:colOff>
      <xdr:row>326</xdr:row>
      <xdr:rowOff>140679</xdr:rowOff>
    </xdr:from>
    <xdr:to>
      <xdr:col>16</xdr:col>
      <xdr:colOff>279554</xdr:colOff>
      <xdr:row>333</xdr:row>
      <xdr:rowOff>11975</xdr:rowOff>
    </xdr:to>
    <xdr:sp macro="" textlink="">
      <xdr:nvSpPr>
        <xdr:cNvPr id="63" name="TextBox 62">
          <a:extLst>
            <a:ext uri="{FF2B5EF4-FFF2-40B4-BE49-F238E27FC236}">
              <a16:creationId xmlns:a16="http://schemas.microsoft.com/office/drawing/2014/main" id="{DF8E80D9-2E31-4C17-8CF6-DEA98E5E1D27}"/>
            </a:ext>
          </a:extLst>
        </xdr:cNvPr>
        <xdr:cNvSpPr txBox="1"/>
      </xdr:nvSpPr>
      <xdr:spPr>
        <a:xfrm>
          <a:off x="4373239" y="60859069"/>
          <a:ext cx="5868071" cy="1172272"/>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r>
            <a:rPr lang="en-US" sz="1100"/>
            <a:t>OPTIONAL:</a:t>
          </a:r>
          <a:endParaRPr lang="en-US" sz="1100" baseline="0"/>
        </a:p>
        <a:p>
          <a:r>
            <a:rPr lang="en-US" sz="1100" baseline="0"/>
            <a:t>Save chart as a template.  Rt click on the final design and choose Save As Template.</a:t>
          </a:r>
        </a:p>
        <a:p>
          <a:r>
            <a:rPr lang="en-US" sz="1100" baseline="0"/>
            <a:t>Give it a name.</a:t>
          </a:r>
        </a:p>
        <a:p>
          <a:r>
            <a:rPr lang="en-US" sz="1100"/>
            <a:t>To use a template, </a:t>
          </a:r>
          <a:r>
            <a:rPr lang="en-US" sz="1100" baseline="0"/>
            <a:t> first select the data, go to  the Insert tab, then Recommended Charts.  Select the All Charts tab and choose the Templates folder.</a:t>
          </a:r>
          <a:endParaRPr lang="en-US" sz="1100"/>
        </a:p>
      </xdr:txBody>
    </xdr:sp>
    <xdr:clientData/>
  </xdr:twoCellAnchor>
  <xdr:twoCellAnchor editAs="oneCell">
    <xdr:from>
      <xdr:col>1</xdr:col>
      <xdr:colOff>95252</xdr:colOff>
      <xdr:row>267</xdr:row>
      <xdr:rowOff>31752</xdr:rowOff>
    </xdr:from>
    <xdr:to>
      <xdr:col>6</xdr:col>
      <xdr:colOff>465667</xdr:colOff>
      <xdr:row>274</xdr:row>
      <xdr:rowOff>31751</xdr:rowOff>
    </xdr:to>
    <xdr:pic>
      <xdr:nvPicPr>
        <xdr:cNvPr id="65" name="Picture 64">
          <a:extLst>
            <a:ext uri="{FF2B5EF4-FFF2-40B4-BE49-F238E27FC236}">
              <a16:creationId xmlns:a16="http://schemas.microsoft.com/office/drawing/2014/main" id="{AD8539F9-DF08-40FF-ABD6-B4C04CE8FD3A}"/>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09085" y="52990752"/>
          <a:ext cx="3439582" cy="1333499"/>
        </a:xfrm>
        <a:prstGeom prst="rect">
          <a:avLst/>
        </a:prstGeom>
        <a:ln>
          <a:solidFill>
            <a:schemeClr val="accent1">
              <a:lumMod val="60000"/>
              <a:lumOff val="40000"/>
            </a:schemeClr>
          </a:solidFill>
        </a:ln>
      </xdr:spPr>
    </xdr:pic>
    <xdr:clientData/>
  </xdr:twoCellAnchor>
  <xdr:twoCellAnchor>
    <xdr:from>
      <xdr:col>5</xdr:col>
      <xdr:colOff>116416</xdr:colOff>
      <xdr:row>266</xdr:row>
      <xdr:rowOff>10583</xdr:rowOff>
    </xdr:from>
    <xdr:to>
      <xdr:col>5</xdr:col>
      <xdr:colOff>243416</xdr:colOff>
      <xdr:row>267</xdr:row>
      <xdr:rowOff>10584</xdr:rowOff>
    </xdr:to>
    <xdr:cxnSp macro="">
      <xdr:nvCxnSpPr>
        <xdr:cNvPr id="67" name="Straight Arrow Connector 66">
          <a:extLst>
            <a:ext uri="{FF2B5EF4-FFF2-40B4-BE49-F238E27FC236}">
              <a16:creationId xmlns:a16="http://schemas.microsoft.com/office/drawing/2014/main" id="{71A42C9E-EAD3-4AFC-B6A7-839704BD7F8E}"/>
            </a:ext>
          </a:extLst>
        </xdr:cNvPr>
        <xdr:cNvCxnSpPr/>
      </xdr:nvCxnSpPr>
      <xdr:spPr>
        <a:xfrm flipH="1">
          <a:off x="3185583" y="52779083"/>
          <a:ext cx="127000" cy="1905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xdr:row>
      <xdr:rowOff>41412</xdr:rowOff>
    </xdr:from>
    <xdr:to>
      <xdr:col>11</xdr:col>
      <xdr:colOff>57979</xdr:colOff>
      <xdr:row>11</xdr:row>
      <xdr:rowOff>85126</xdr:rowOff>
    </xdr:to>
    <xdr:graphicFrame macro="">
      <xdr:nvGraphicFramePr>
        <xdr:cNvPr id="50" name="Chart 49">
          <a:extLst>
            <a:ext uri="{FF2B5EF4-FFF2-40B4-BE49-F238E27FC236}">
              <a16:creationId xmlns:a16="http://schemas.microsoft.com/office/drawing/2014/main" id="{611E4E4D-4523-4493-9F44-48D165DCF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15</xdr:col>
      <xdr:colOff>303787</xdr:colOff>
      <xdr:row>290</xdr:row>
      <xdr:rowOff>127563</xdr:rowOff>
    </xdr:from>
    <xdr:to>
      <xdr:col>21</xdr:col>
      <xdr:colOff>347184</xdr:colOff>
      <xdr:row>301</xdr:row>
      <xdr:rowOff>113754</xdr:rowOff>
    </xdr:to>
    <xdr:pic>
      <xdr:nvPicPr>
        <xdr:cNvPr id="51" name="Picture 50">
          <a:extLst>
            <a:ext uri="{FF2B5EF4-FFF2-40B4-BE49-F238E27FC236}">
              <a16:creationId xmlns:a16="http://schemas.microsoft.com/office/drawing/2014/main" id="{424D3039-2164-435A-A397-6EB67F72BE57}"/>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655605" y="52553163"/>
          <a:ext cx="3784124" cy="1967391"/>
        </a:xfrm>
        <a:prstGeom prst="rect">
          <a:avLst/>
        </a:prstGeom>
      </xdr:spPr>
    </xdr:pic>
    <xdr:clientData/>
  </xdr:twoCellAnchor>
  <xdr:twoCellAnchor>
    <xdr:from>
      <xdr:col>1</xdr:col>
      <xdr:colOff>0</xdr:colOff>
      <xdr:row>45</xdr:row>
      <xdr:rowOff>0</xdr:rowOff>
    </xdr:from>
    <xdr:to>
      <xdr:col>4</xdr:col>
      <xdr:colOff>402167</xdr:colOff>
      <xdr:row>53</xdr:row>
      <xdr:rowOff>176561</xdr:rowOff>
    </xdr:to>
    <xdr:sp macro="" textlink="">
      <xdr:nvSpPr>
        <xdr:cNvPr id="52" name="TextBox 51">
          <a:extLst>
            <a:ext uri="{FF2B5EF4-FFF2-40B4-BE49-F238E27FC236}">
              <a16:creationId xmlns:a16="http://schemas.microsoft.com/office/drawing/2014/main" id="{E25F12CE-5283-4C88-8931-10FB1779EE5C}"/>
            </a:ext>
          </a:extLst>
        </xdr:cNvPr>
        <xdr:cNvSpPr txBox="1"/>
      </xdr:nvSpPr>
      <xdr:spPr>
        <a:xfrm>
          <a:off x="622610" y="8419171"/>
          <a:ext cx="2269996" cy="166339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endParaRPr lang="en-US" sz="1100" b="1" baseline="0"/>
        </a:p>
        <a:p>
          <a:r>
            <a:rPr lang="en-US" sz="1100" b="1"/>
            <a:t>Resize chart by selecting the chart,  then selecting the circles on the outer border,</a:t>
          </a:r>
          <a:r>
            <a:rPr lang="en-US" sz="1100" b="1" baseline="0"/>
            <a:t> holding down the left key and drag.</a:t>
          </a:r>
          <a:endParaRPr lang="en-US" sz="1100" b="1"/>
        </a:p>
      </xdr:txBody>
    </xdr:sp>
    <xdr:clientData/>
  </xdr:twoCellAnchor>
  <xdr:twoCellAnchor>
    <xdr:from>
      <xdr:col>7</xdr:col>
      <xdr:colOff>426347</xdr:colOff>
      <xdr:row>44</xdr:row>
      <xdr:rowOff>13855</xdr:rowOff>
    </xdr:from>
    <xdr:to>
      <xdr:col>15</xdr:col>
      <xdr:colOff>34636</xdr:colOff>
      <xdr:row>59</xdr:row>
      <xdr:rowOff>11709</xdr:rowOff>
    </xdr:to>
    <xdr:graphicFrame macro="">
      <xdr:nvGraphicFramePr>
        <xdr:cNvPr id="28" name="Chart 27">
          <a:extLst>
            <a:ext uri="{FF2B5EF4-FFF2-40B4-BE49-F238E27FC236}">
              <a16:creationId xmlns:a16="http://schemas.microsoft.com/office/drawing/2014/main" id="{BDE815D4-B97C-4C8F-81D4-FB64B7E0E8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5</xdr:col>
      <xdr:colOff>0</xdr:colOff>
      <xdr:row>113</xdr:row>
      <xdr:rowOff>86592</xdr:rowOff>
    </xdr:from>
    <xdr:to>
      <xdr:col>9</xdr:col>
      <xdr:colOff>376319</xdr:colOff>
      <xdr:row>119</xdr:row>
      <xdr:rowOff>121228</xdr:rowOff>
    </xdr:to>
    <xdr:pic>
      <xdr:nvPicPr>
        <xdr:cNvPr id="32" name="Picture 31">
          <a:extLst>
            <a:ext uri="{FF2B5EF4-FFF2-40B4-BE49-F238E27FC236}">
              <a16:creationId xmlns:a16="http://schemas.microsoft.com/office/drawing/2014/main" id="{EFF79D87-1862-4078-8403-E1318DBD77CC}"/>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030682" y="21613092"/>
          <a:ext cx="2800864" cy="11776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28</xdr:row>
      <xdr:rowOff>66674</xdr:rowOff>
    </xdr:from>
    <xdr:to>
      <xdr:col>10</xdr:col>
      <xdr:colOff>304800</xdr:colOff>
      <xdr:row>36</xdr:row>
      <xdr:rowOff>95250</xdr:rowOff>
    </xdr:to>
    <xdr:sp macro="" textlink="">
      <xdr:nvSpPr>
        <xdr:cNvPr id="2" name="TextBox 1">
          <a:extLst>
            <a:ext uri="{FF2B5EF4-FFF2-40B4-BE49-F238E27FC236}">
              <a16:creationId xmlns:a16="http://schemas.microsoft.com/office/drawing/2014/main" id="{310FBFE8-18C3-42A0-86A7-ADEA4FDB7658}"/>
            </a:ext>
          </a:extLst>
        </xdr:cNvPr>
        <xdr:cNvSpPr txBox="1"/>
      </xdr:nvSpPr>
      <xdr:spPr>
        <a:xfrm>
          <a:off x="200025" y="6115049"/>
          <a:ext cx="7191375" cy="155257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 IF(test,TRUE,FALSE)</a:t>
          </a:r>
          <a:r>
            <a:rPr lang="en-US"/>
            <a:t> </a:t>
          </a:r>
        </a:p>
        <a:p>
          <a:r>
            <a:rPr lang="en-US" sz="1100"/>
            <a:t>- COUNTIF(Range,Criteria) </a:t>
          </a:r>
          <a:r>
            <a:rPr lang="en-US" sz="1100" baseline="0"/>
            <a:t> Example </a:t>
          </a:r>
          <a:r>
            <a:rPr lang="en-US" sz="1100"/>
            <a:t>=COUNTIF(A42:A45,"M")</a:t>
          </a:r>
        </a:p>
        <a:p>
          <a:r>
            <a:rPr lang="en-US" sz="1100"/>
            <a:t>- SUMIF(Range,Criteria)</a:t>
          </a:r>
        </a:p>
        <a:p>
          <a:r>
            <a:rPr lang="en-US" sz="1100"/>
            <a:t>	SUMIF(Range,Criteria,Sum_Range)</a:t>
          </a:r>
        </a:p>
        <a:p>
          <a:r>
            <a:rPr lang="en-US" sz="1100"/>
            <a:t>		Range = the range of cells to be evaluated</a:t>
          </a:r>
        </a:p>
        <a:p>
          <a:r>
            <a:rPr lang="en-US" sz="1100"/>
            <a:t>		Criteria =which cells to be summed.  For example "&gt;5", "Illinois",62301,B69 ,14</a:t>
          </a:r>
        </a:p>
        <a:p>
          <a:r>
            <a:rPr lang="en-US" sz="1100"/>
            <a:t>		Sum_Range</a:t>
          </a:r>
          <a:r>
            <a:rPr lang="en-US" sz="1100" baseline="0"/>
            <a:t> = the range to be summed.</a:t>
          </a:r>
          <a:endParaRPr lang="en-US" sz="1100"/>
        </a:p>
      </xdr:txBody>
    </xdr:sp>
    <xdr:clientData/>
  </xdr:twoCellAnchor>
  <xdr:twoCellAnchor>
    <xdr:from>
      <xdr:col>1</xdr:col>
      <xdr:colOff>495301</xdr:colOff>
      <xdr:row>53</xdr:row>
      <xdr:rowOff>171450</xdr:rowOff>
    </xdr:from>
    <xdr:to>
      <xdr:col>5</xdr:col>
      <xdr:colOff>704851</xdr:colOff>
      <xdr:row>60</xdr:row>
      <xdr:rowOff>133350</xdr:rowOff>
    </xdr:to>
    <xdr:sp macro="" textlink="">
      <xdr:nvSpPr>
        <xdr:cNvPr id="3" name="TextBox 2">
          <a:extLst>
            <a:ext uri="{FF2B5EF4-FFF2-40B4-BE49-F238E27FC236}">
              <a16:creationId xmlns:a16="http://schemas.microsoft.com/office/drawing/2014/main" id="{7A870C6B-C8F3-43B5-87EE-BA44A6C255E6}"/>
            </a:ext>
          </a:extLst>
        </xdr:cNvPr>
        <xdr:cNvSpPr txBox="1"/>
      </xdr:nvSpPr>
      <xdr:spPr>
        <a:xfrm>
          <a:off x="1104901" y="11020425"/>
          <a:ext cx="3057525" cy="1295400"/>
        </a:xfrm>
        <a:prstGeom prst="rect">
          <a:avLst/>
        </a:prstGeom>
        <a:solidFill>
          <a:schemeClr val="lt1"/>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                =SUMIF(A1:A4,"M",B1:B4)</a:t>
          </a:r>
          <a:r>
            <a:rPr lang="en-US"/>
            <a:t> </a:t>
          </a:r>
        </a:p>
        <a:p>
          <a:endParaRPr lang="en-US" sz="1100"/>
        </a:p>
        <a:p>
          <a:endParaRPr lang="en-US" sz="1100">
            <a:ln>
              <a:solidFill>
                <a:schemeClr val="tx1">
                  <a:lumMod val="75000"/>
                  <a:lumOff val="25000"/>
                </a:schemeClr>
              </a:solidFill>
            </a:ln>
          </a:endParaRPr>
        </a:p>
        <a:p>
          <a:r>
            <a:rPr lang="en-US" sz="1100"/>
            <a:t>Range</a:t>
          </a:r>
        </a:p>
        <a:p>
          <a:r>
            <a:rPr lang="en-US" sz="1100" baseline="0"/>
            <a:t>                            Criteria</a:t>
          </a:r>
        </a:p>
        <a:p>
          <a:r>
            <a:rPr lang="en-US" sz="1100" baseline="0"/>
            <a:t>		SumRange</a:t>
          </a:r>
          <a:endParaRPr lang="en-US" sz="1100"/>
        </a:p>
      </xdr:txBody>
    </xdr:sp>
    <xdr:clientData/>
  </xdr:twoCellAnchor>
  <xdr:twoCellAnchor>
    <xdr:from>
      <xdr:col>2</xdr:col>
      <xdr:colOff>349250</xdr:colOff>
      <xdr:row>55</xdr:row>
      <xdr:rowOff>47625</xdr:rowOff>
    </xdr:from>
    <xdr:to>
      <xdr:col>3</xdr:col>
      <xdr:colOff>79375</xdr:colOff>
      <xdr:row>57</xdr:row>
      <xdr:rowOff>31750</xdr:rowOff>
    </xdr:to>
    <xdr:cxnSp macro="">
      <xdr:nvCxnSpPr>
        <xdr:cNvPr id="4" name="Straight Arrow Connector 3">
          <a:extLst>
            <a:ext uri="{FF2B5EF4-FFF2-40B4-BE49-F238E27FC236}">
              <a16:creationId xmlns:a16="http://schemas.microsoft.com/office/drawing/2014/main" id="{AEA0CCDF-6439-4FDB-9B65-01B52FE218B9}"/>
            </a:ext>
          </a:extLst>
        </xdr:cNvPr>
        <xdr:cNvCxnSpPr/>
      </xdr:nvCxnSpPr>
      <xdr:spPr>
        <a:xfrm flipV="1">
          <a:off x="1695450" y="10944225"/>
          <a:ext cx="631825" cy="3524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146050</xdr:colOff>
      <xdr:row>55</xdr:row>
      <xdr:rowOff>34926</xdr:rowOff>
    </xdr:from>
    <xdr:to>
      <xdr:col>3</xdr:col>
      <xdr:colOff>425450</xdr:colOff>
      <xdr:row>57</xdr:row>
      <xdr:rowOff>114300</xdr:rowOff>
    </xdr:to>
    <xdr:cxnSp macro="">
      <xdr:nvCxnSpPr>
        <xdr:cNvPr id="5" name="Straight Arrow Connector 4">
          <a:extLst>
            <a:ext uri="{FF2B5EF4-FFF2-40B4-BE49-F238E27FC236}">
              <a16:creationId xmlns:a16="http://schemas.microsoft.com/office/drawing/2014/main" id="{C6AC8CF8-39BC-4F5B-902B-68C976F117B8}"/>
            </a:ext>
          </a:extLst>
        </xdr:cNvPr>
        <xdr:cNvCxnSpPr/>
      </xdr:nvCxnSpPr>
      <xdr:spPr>
        <a:xfrm flipV="1">
          <a:off x="2393950" y="10931526"/>
          <a:ext cx="279400" cy="4476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60326</xdr:colOff>
      <xdr:row>55</xdr:row>
      <xdr:rowOff>38101</xdr:rowOff>
    </xdr:from>
    <xdr:to>
      <xdr:col>4</xdr:col>
      <xdr:colOff>254000</xdr:colOff>
      <xdr:row>58</xdr:row>
      <xdr:rowOff>6350</xdr:rowOff>
    </xdr:to>
    <xdr:cxnSp macro="">
      <xdr:nvCxnSpPr>
        <xdr:cNvPr id="6" name="Straight Arrow Connector 5">
          <a:extLst>
            <a:ext uri="{FF2B5EF4-FFF2-40B4-BE49-F238E27FC236}">
              <a16:creationId xmlns:a16="http://schemas.microsoft.com/office/drawing/2014/main" id="{3EF4058B-EFBF-4F71-A4F8-12A523ABC4B6}"/>
            </a:ext>
          </a:extLst>
        </xdr:cNvPr>
        <xdr:cNvCxnSpPr/>
      </xdr:nvCxnSpPr>
      <xdr:spPr>
        <a:xfrm flipH="1" flipV="1">
          <a:off x="3082926" y="10934701"/>
          <a:ext cx="193674" cy="5206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335604</xdr:colOff>
      <xdr:row>76</xdr:row>
      <xdr:rowOff>161518</xdr:rowOff>
    </xdr:from>
    <xdr:to>
      <xdr:col>16</xdr:col>
      <xdr:colOff>81672</xdr:colOff>
      <xdr:row>84</xdr:row>
      <xdr:rowOff>72957</xdr:rowOff>
    </xdr:to>
    <xdr:sp macro="" textlink="">
      <xdr:nvSpPr>
        <xdr:cNvPr id="7" name="TextBox 6">
          <a:extLst>
            <a:ext uri="{FF2B5EF4-FFF2-40B4-BE49-F238E27FC236}">
              <a16:creationId xmlns:a16="http://schemas.microsoft.com/office/drawing/2014/main" id="{3FC37699-C17F-401D-BDCD-D8CD2E04FE4E}"/>
            </a:ext>
          </a:extLst>
        </xdr:cNvPr>
        <xdr:cNvSpPr txBox="1"/>
      </xdr:nvSpPr>
      <xdr:spPr>
        <a:xfrm>
          <a:off x="7842115" y="15117795"/>
          <a:ext cx="3823578" cy="1403013"/>
        </a:xfrm>
        <a:prstGeom prst="rect">
          <a:avLst/>
        </a:prstGeom>
        <a:solidFill>
          <a:schemeClr val="bg1"/>
        </a:solidFill>
        <a:ln>
          <a:solidFill>
            <a:schemeClr val="tx1"/>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0">
            <a:solidFill>
              <a:schemeClr val="tx1"/>
            </a:solidFill>
          </a:endParaRPr>
        </a:p>
        <a:p>
          <a:r>
            <a:rPr lang="en-US" sz="1100" b="0">
              <a:solidFill>
                <a:schemeClr val="tx1"/>
              </a:solidFill>
            </a:rPr>
            <a:t>Write a formula in column D to test whether the numbers</a:t>
          </a:r>
          <a:r>
            <a:rPr lang="en-US" sz="1100" b="0" baseline="0">
              <a:solidFill>
                <a:schemeClr val="tx1"/>
              </a:solidFill>
            </a:rPr>
            <a:t> in column C are over or equal to 15.</a:t>
          </a:r>
        </a:p>
        <a:p>
          <a:endParaRPr lang="en-US" sz="1100" b="0" baseline="0">
            <a:solidFill>
              <a:schemeClr val="tx1"/>
            </a:solidFill>
          </a:endParaRPr>
        </a:p>
        <a:p>
          <a:r>
            <a:rPr lang="en-US" sz="1100" b="0" baseline="0">
              <a:solidFill>
                <a:schemeClr val="tx1"/>
              </a:solidFill>
            </a:rPr>
            <a:t> Auto Fill down.</a:t>
          </a:r>
          <a:endParaRPr lang="en-US" sz="1100" b="0">
            <a:solidFill>
              <a:schemeClr val="tx1"/>
            </a:solidFill>
          </a:endParaRPr>
        </a:p>
      </xdr:txBody>
    </xdr:sp>
    <xdr:clientData/>
  </xdr:twoCellAnchor>
  <xdr:twoCellAnchor>
    <xdr:from>
      <xdr:col>4</xdr:col>
      <xdr:colOff>571500</xdr:colOff>
      <xdr:row>64</xdr:row>
      <xdr:rowOff>161925</xdr:rowOff>
    </xdr:from>
    <xdr:to>
      <xdr:col>12</xdr:col>
      <xdr:colOff>476250</xdr:colOff>
      <xdr:row>72</xdr:row>
      <xdr:rowOff>19050</xdr:rowOff>
    </xdr:to>
    <xdr:sp macro="" textlink="">
      <xdr:nvSpPr>
        <xdr:cNvPr id="8" name="TextBox 7">
          <a:extLst>
            <a:ext uri="{FF2B5EF4-FFF2-40B4-BE49-F238E27FC236}">
              <a16:creationId xmlns:a16="http://schemas.microsoft.com/office/drawing/2014/main" id="{BEA2133B-CAED-4400-9305-94A4D08814B5}"/>
            </a:ext>
          </a:extLst>
        </xdr:cNvPr>
        <xdr:cNvSpPr txBox="1"/>
      </xdr:nvSpPr>
      <xdr:spPr>
        <a:xfrm>
          <a:off x="3371850" y="13106400"/>
          <a:ext cx="5457825" cy="1419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IF formula begins with an logical statement.  The second argument is what will happen if the logical statement is TRUE.  The third is the response if it is FALSE.</a:t>
          </a:r>
        </a:p>
        <a:p>
          <a:endParaRPr lang="en-US" sz="1100" baseline="0"/>
        </a:p>
        <a:p>
          <a:r>
            <a:rPr lang="en-US"/>
            <a:t> =</a:t>
          </a:r>
          <a:r>
            <a:rPr lang="en-US" sz="1100" b="0" i="0" u="none" strike="noStrike">
              <a:solidFill>
                <a:schemeClr val="dk1"/>
              </a:solidFill>
              <a:effectLst/>
              <a:latin typeface="+mn-lt"/>
              <a:ea typeface="+mn-ea"/>
              <a:cs typeface="+mn-cs"/>
            </a:rPr>
            <a:t>IF(</a:t>
          </a:r>
          <a:r>
            <a:rPr lang="en-US" sz="1100" b="1" i="0" u="none" strike="noStrike">
              <a:solidFill>
                <a:schemeClr val="bg2">
                  <a:lumMod val="75000"/>
                </a:schemeClr>
              </a:solidFill>
              <a:effectLst/>
              <a:latin typeface="+mn-lt"/>
              <a:ea typeface="+mn-ea"/>
              <a:cs typeface="+mn-cs"/>
            </a:rPr>
            <a:t>Logical</a:t>
          </a:r>
          <a:r>
            <a:rPr lang="en-US" sz="1100" b="1" i="0" u="none" strike="noStrike" baseline="0">
              <a:solidFill>
                <a:schemeClr val="bg2">
                  <a:lumMod val="75000"/>
                </a:schemeClr>
              </a:solidFill>
              <a:effectLst/>
              <a:latin typeface="+mn-lt"/>
              <a:ea typeface="+mn-ea"/>
              <a:cs typeface="+mn-cs"/>
            </a:rPr>
            <a:t> statement</a:t>
          </a:r>
          <a:r>
            <a:rPr lang="en-US" sz="1100" b="0" i="0" u="none" strike="noStrike">
              <a:solidFill>
                <a:schemeClr val="dk1"/>
              </a:solidFill>
              <a:effectLst/>
              <a:latin typeface="+mn-lt"/>
              <a:ea typeface="+mn-ea"/>
              <a:cs typeface="+mn-cs"/>
            </a:rPr>
            <a:t>,TRUE,FALSE)</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t>
          </a:r>
          <a:r>
            <a:rPr lang="en-US"/>
            <a:t> An example would be =IF(A70&gt;100,"Greater</a:t>
          </a:r>
          <a:r>
            <a:rPr lang="en-US" baseline="0"/>
            <a:t> than 100","Equal to or less than 100)</a:t>
          </a:r>
          <a:endParaRPr lang="en-US" sz="1100"/>
        </a:p>
      </xdr:txBody>
    </xdr:sp>
    <xdr:clientData/>
  </xdr:twoCellAnchor>
  <xdr:twoCellAnchor>
    <xdr:from>
      <xdr:col>8</xdr:col>
      <xdr:colOff>295275</xdr:colOff>
      <xdr:row>120</xdr:row>
      <xdr:rowOff>57150</xdr:rowOff>
    </xdr:from>
    <xdr:to>
      <xdr:col>8</xdr:col>
      <xdr:colOff>314325</xdr:colOff>
      <xdr:row>122</xdr:row>
      <xdr:rowOff>28575</xdr:rowOff>
    </xdr:to>
    <xdr:cxnSp macro="">
      <xdr:nvCxnSpPr>
        <xdr:cNvPr id="9" name="Straight Arrow Connector 8">
          <a:extLst>
            <a:ext uri="{FF2B5EF4-FFF2-40B4-BE49-F238E27FC236}">
              <a16:creationId xmlns:a16="http://schemas.microsoft.com/office/drawing/2014/main" id="{B255D107-11BD-4EF1-A8E6-41425AF4544F}"/>
            </a:ext>
          </a:extLst>
        </xdr:cNvPr>
        <xdr:cNvCxnSpPr/>
      </xdr:nvCxnSpPr>
      <xdr:spPr>
        <a:xfrm flipH="1">
          <a:off x="5867400" y="18564225"/>
          <a:ext cx="19050"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342900</xdr:colOff>
      <xdr:row>136</xdr:row>
      <xdr:rowOff>114300</xdr:rowOff>
    </xdr:from>
    <xdr:to>
      <xdr:col>13</xdr:col>
      <xdr:colOff>476250</xdr:colOff>
      <xdr:row>148</xdr:row>
      <xdr:rowOff>0</xdr:rowOff>
    </xdr:to>
    <xdr:sp macro="" textlink="">
      <xdr:nvSpPr>
        <xdr:cNvPr id="10" name="TextBox 9">
          <a:extLst>
            <a:ext uri="{FF2B5EF4-FFF2-40B4-BE49-F238E27FC236}">
              <a16:creationId xmlns:a16="http://schemas.microsoft.com/office/drawing/2014/main" id="{FEFA1BB9-A90D-46F1-8B7E-DEF5A166EAB4}"/>
            </a:ext>
          </a:extLst>
        </xdr:cNvPr>
        <xdr:cNvSpPr txBox="1"/>
      </xdr:nvSpPr>
      <xdr:spPr>
        <a:xfrm>
          <a:off x="2533650" y="21669375"/>
          <a:ext cx="7067550" cy="21717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Write a formula to display the amount from the Amt column to display in the Male column.  See cell M98.    Hint: See how</a:t>
          </a:r>
          <a:r>
            <a:rPr lang="en-US" sz="1100" baseline="0"/>
            <a:t> this is done in the Female column</a:t>
          </a:r>
          <a:endParaRPr lang="en-US" sz="1100"/>
        </a:p>
        <a:p>
          <a:endParaRPr lang="en-US" sz="1100"/>
        </a:p>
        <a:p>
          <a:r>
            <a:rPr lang="en-US" sz="1100"/>
            <a:t>Write a formula in the 2015 column to display the last name of a person with a date in the Date column that is  in the year</a:t>
          </a:r>
          <a:r>
            <a:rPr lang="en-US" sz="1100" baseline="0"/>
            <a:t> 2015.</a:t>
          </a:r>
        </a:p>
        <a:p>
          <a:endParaRPr lang="en-US" sz="1100" baseline="0"/>
        </a:p>
        <a:p>
          <a:r>
            <a:rPr lang="en-US" sz="1100" baseline="0"/>
            <a:t>Write a formula in the Total F column to display the amount from the Amt column if the Gender column is F.  Hint: Use the formula example fro the Total M column</a:t>
          </a:r>
        </a:p>
        <a:p>
          <a:endParaRPr lang="en-US" sz="1100" baseline="0"/>
        </a:p>
        <a:p>
          <a:r>
            <a:rPr lang="en-US" sz="1100" baseline="0"/>
            <a:t>Write a formula in the IL column to display the first name of individuals from the state of IL</a:t>
          </a:r>
          <a:endParaRPr lang="en-US" sz="1100"/>
        </a:p>
      </xdr:txBody>
    </xdr:sp>
    <xdr:clientData/>
  </xdr:twoCellAnchor>
  <xdr:twoCellAnchor>
    <xdr:from>
      <xdr:col>1</xdr:col>
      <xdr:colOff>552450</xdr:colOff>
      <xdr:row>114</xdr:row>
      <xdr:rowOff>0</xdr:rowOff>
    </xdr:from>
    <xdr:to>
      <xdr:col>6</xdr:col>
      <xdr:colOff>295275</xdr:colOff>
      <xdr:row>120</xdr:row>
      <xdr:rowOff>123825</xdr:rowOff>
    </xdr:to>
    <xdr:sp macro="" textlink="">
      <xdr:nvSpPr>
        <xdr:cNvPr id="11" name="TextBox 10">
          <a:extLst>
            <a:ext uri="{FF2B5EF4-FFF2-40B4-BE49-F238E27FC236}">
              <a16:creationId xmlns:a16="http://schemas.microsoft.com/office/drawing/2014/main" id="{07A62CB2-2E8D-4B1B-BCFA-D9771C8EC8CF}"/>
            </a:ext>
          </a:extLst>
        </xdr:cNvPr>
        <xdr:cNvSpPr txBox="1"/>
      </xdr:nvSpPr>
      <xdr:spPr>
        <a:xfrm>
          <a:off x="1162050" y="17364075"/>
          <a:ext cx="33718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that the formula for the Female column does not have a 3rd argument.  The program</a:t>
          </a:r>
          <a:r>
            <a:rPr lang="en-US" sz="1100" baseline="0"/>
            <a:t> will insert FALSE if there is no argument.  One can insert " " as the 3rd arguement so that the word FALSE does not appear.</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=IF(E98 ="F",F98)</a:t>
          </a:r>
          <a:r>
            <a:rPr lang="en-US"/>
            <a:t> </a:t>
          </a:r>
          <a:endParaRPr lang="en-US" sz="1100"/>
        </a:p>
      </xdr:txBody>
    </xdr:sp>
    <xdr:clientData/>
  </xdr:twoCellAnchor>
  <xdr:twoCellAnchor>
    <xdr:from>
      <xdr:col>4</xdr:col>
      <xdr:colOff>361950</xdr:colOff>
      <xdr:row>120</xdr:row>
      <xdr:rowOff>28575</xdr:rowOff>
    </xdr:from>
    <xdr:to>
      <xdr:col>6</xdr:col>
      <xdr:colOff>104775</xdr:colOff>
      <xdr:row>122</xdr:row>
      <xdr:rowOff>85725</xdr:rowOff>
    </xdr:to>
    <xdr:cxnSp macro="">
      <xdr:nvCxnSpPr>
        <xdr:cNvPr id="12" name="Straight Arrow Connector 11">
          <a:extLst>
            <a:ext uri="{FF2B5EF4-FFF2-40B4-BE49-F238E27FC236}">
              <a16:creationId xmlns:a16="http://schemas.microsoft.com/office/drawing/2014/main" id="{1AE0396D-C7D9-49F6-AAB0-6DD756BEC607}"/>
            </a:ext>
          </a:extLst>
        </xdr:cNvPr>
        <xdr:cNvCxnSpPr/>
      </xdr:nvCxnSpPr>
      <xdr:spPr>
        <a:xfrm>
          <a:off x="3162300" y="18535650"/>
          <a:ext cx="1181100" cy="438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542925</xdr:colOff>
      <xdr:row>159</xdr:row>
      <xdr:rowOff>0</xdr:rowOff>
    </xdr:from>
    <xdr:to>
      <xdr:col>7</xdr:col>
      <xdr:colOff>523875</xdr:colOff>
      <xdr:row>160</xdr:row>
      <xdr:rowOff>161925</xdr:rowOff>
    </xdr:to>
    <xdr:cxnSp macro="">
      <xdr:nvCxnSpPr>
        <xdr:cNvPr id="13" name="Straight Arrow Connector 12">
          <a:extLst>
            <a:ext uri="{FF2B5EF4-FFF2-40B4-BE49-F238E27FC236}">
              <a16:creationId xmlns:a16="http://schemas.microsoft.com/office/drawing/2014/main" id="{C13080AF-794D-46D8-9A63-B86B89F50057}"/>
            </a:ext>
          </a:extLst>
        </xdr:cNvPr>
        <xdr:cNvCxnSpPr/>
      </xdr:nvCxnSpPr>
      <xdr:spPr>
        <a:xfrm>
          <a:off x="4781550" y="25936575"/>
          <a:ext cx="704850" cy="352425"/>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677828</xdr:colOff>
      <xdr:row>89</xdr:row>
      <xdr:rowOff>100789</xdr:rowOff>
    </xdr:from>
    <xdr:to>
      <xdr:col>18</xdr:col>
      <xdr:colOff>297368</xdr:colOff>
      <xdr:row>96</xdr:row>
      <xdr:rowOff>179556</xdr:rowOff>
    </xdr:to>
    <xdr:sp macro="" textlink="">
      <xdr:nvSpPr>
        <xdr:cNvPr id="14" name="TextBox 13">
          <a:extLst>
            <a:ext uri="{FF2B5EF4-FFF2-40B4-BE49-F238E27FC236}">
              <a16:creationId xmlns:a16="http://schemas.microsoft.com/office/drawing/2014/main" id="{4C4DB3D5-2651-4B39-93CE-A68D40F0CD42}"/>
            </a:ext>
          </a:extLst>
        </xdr:cNvPr>
        <xdr:cNvSpPr txBox="1"/>
      </xdr:nvSpPr>
      <xdr:spPr>
        <a:xfrm>
          <a:off x="6551578" y="17296589"/>
          <a:ext cx="6560090" cy="138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 (</a:t>
          </a:r>
          <a:r>
            <a:rPr lang="en-US" sz="1100" b="0" i="0" u="none" strike="noStrike" baseline="0">
              <a:solidFill>
                <a:schemeClr val="dk1"/>
              </a:solidFill>
              <a:effectLst/>
              <a:latin typeface="+mn-lt"/>
              <a:ea typeface="+mn-ea"/>
              <a:cs typeface="+mn-cs"/>
            </a:rPr>
            <a:t>  Logical test                    ,           </a:t>
          </a:r>
          <a:r>
            <a:rPr lang="en-US" sz="1100" b="1" i="0" u="none" strike="noStrike" baseline="0">
              <a:solidFill>
                <a:schemeClr val="bg2">
                  <a:lumMod val="25000"/>
                </a:schemeClr>
              </a:solidFill>
              <a:effectLst/>
              <a:latin typeface="+mn-lt"/>
              <a:ea typeface="+mn-ea"/>
              <a:cs typeface="+mn-cs"/>
            </a:rPr>
            <a:t>  Value if TRUE      </a:t>
          </a:r>
          <a:r>
            <a:rPr lang="en-US" sz="1100" b="0" i="0" u="none" strike="noStrike" baseline="0">
              <a:solidFill>
                <a:schemeClr val="dk1"/>
              </a:solidFill>
              <a:effectLst/>
              <a:latin typeface="+mn-lt"/>
              <a:ea typeface="+mn-ea"/>
              <a:cs typeface="+mn-cs"/>
            </a:rPr>
            <a:t>,             </a:t>
          </a:r>
          <a:r>
            <a:rPr lang="en-US" sz="1100" b="0" i="0" u="none" strike="noStrike" baseline="0">
              <a:solidFill>
                <a:srgbClr val="C00000"/>
              </a:solidFill>
              <a:effectLst/>
              <a:latin typeface="+mn-lt"/>
              <a:ea typeface="+mn-ea"/>
              <a:cs typeface="+mn-cs"/>
            </a:rPr>
            <a:t>Value if FALSE     </a:t>
          </a:r>
          <a:r>
            <a:rPr lang="en-US" sz="1100" b="0" i="0" u="none" strike="noStrike" baseline="0">
              <a:solidFill>
                <a:schemeClr val="dk1"/>
              </a:solidFill>
              <a:effectLst/>
              <a:latin typeface="+mn-lt"/>
              <a:ea typeface="+mn-ea"/>
              <a:cs typeface="+mn-cs"/>
            </a:rPr>
            <a:t>)</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  Value in D91 = "apr"   ,             </a:t>
          </a:r>
          <a:r>
            <a:rPr lang="en-US" sz="1100" b="1" i="0" u="none" strike="noStrike">
              <a:solidFill>
                <a:schemeClr val="bg2">
                  <a:lumMod val="25000"/>
                </a:schemeClr>
              </a:solidFill>
              <a:effectLst/>
              <a:latin typeface="+mn-lt"/>
              <a:ea typeface="+mn-ea"/>
              <a:cs typeface="+mn-cs"/>
            </a:rPr>
            <a:t>Value in C91        ,                  </a:t>
          </a:r>
          <a:r>
            <a:rPr lang="en-US" sz="1100" b="0" i="0" u="none" strike="noStrike">
              <a:solidFill>
                <a:srgbClr val="C00000"/>
              </a:solidFill>
              <a:effectLst/>
              <a:latin typeface="+mn-lt"/>
              <a:ea typeface="+mn-ea"/>
              <a:cs typeface="+mn-cs"/>
            </a:rPr>
            <a:t>0                         </a:t>
          </a:r>
          <a:r>
            <a:rPr lang="en-US" sz="1100" b="0" i="0" u="none" strike="noStrike">
              <a:solidFill>
                <a:schemeClr val="dk1"/>
              </a:solidFill>
              <a:effectLst/>
              <a:latin typeface="+mn-lt"/>
              <a:ea typeface="+mn-ea"/>
              <a:cs typeface="+mn-cs"/>
            </a:rPr>
            <a:t>)</a:t>
          </a:r>
        </a:p>
        <a:p>
          <a:endParaRPr lang="en-US" sz="1100" b="0" i="0" u="none" strike="noStrike">
            <a:solidFill>
              <a:schemeClr val="dk1"/>
            </a:solidFill>
            <a:effectLst/>
            <a:latin typeface="+mn-lt"/>
            <a:ea typeface="+mn-ea"/>
            <a:cs typeface="+mn-cs"/>
          </a:endParaRPr>
        </a:p>
        <a:p>
          <a:endParaRPr lang="en-US" sz="1100"/>
        </a:p>
      </xdr:txBody>
    </xdr:sp>
    <xdr:clientData/>
  </xdr:twoCellAnchor>
  <xdr:twoCellAnchor>
    <xdr:from>
      <xdr:col>9</xdr:col>
      <xdr:colOff>348574</xdr:colOff>
      <xdr:row>101</xdr:row>
      <xdr:rowOff>154021</xdr:rowOff>
    </xdr:from>
    <xdr:to>
      <xdr:col>17</xdr:col>
      <xdr:colOff>261937</xdr:colOff>
      <xdr:row>108</xdr:row>
      <xdr:rowOff>24319</xdr:rowOff>
    </xdr:to>
    <xdr:sp macro="" textlink="">
      <xdr:nvSpPr>
        <xdr:cNvPr id="15" name="TextBox 14">
          <a:extLst>
            <a:ext uri="{FF2B5EF4-FFF2-40B4-BE49-F238E27FC236}">
              <a16:creationId xmlns:a16="http://schemas.microsoft.com/office/drawing/2014/main" id="{881EE54F-1EC3-4B79-A8B5-C9022DB2A0D8}"/>
            </a:ext>
          </a:extLst>
        </xdr:cNvPr>
        <xdr:cNvSpPr txBox="1"/>
      </xdr:nvSpPr>
      <xdr:spPr>
        <a:xfrm>
          <a:off x="6841449" y="20243834"/>
          <a:ext cx="5302926" cy="1227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 value </a:t>
          </a:r>
          <a:r>
            <a:rPr lang="en-US" sz="1100">
              <a:solidFill>
                <a:srgbClr val="FF0000"/>
              </a:solidFill>
            </a:rPr>
            <a:t>C102</a:t>
          </a:r>
          <a:r>
            <a:rPr lang="en-US" sz="1100"/>
            <a:t> is</a:t>
          </a:r>
          <a:r>
            <a:rPr lang="en-US" sz="1100" baseline="0"/>
            <a:t> greater than or equal to the value in C104, then mulitply the value in C104 by by 110%.  </a:t>
          </a:r>
        </a:p>
        <a:p>
          <a:endParaRPr lang="en-US" sz="1100" baseline="0"/>
        </a:p>
        <a:p>
          <a:r>
            <a:rPr lang="en-US" sz="1100" baseline="0"/>
            <a:t>Note absolute reference to cell C102 which is </a:t>
          </a:r>
          <a:r>
            <a:rPr lang="en-US" sz="1100" b="1" baseline="0">
              <a:solidFill>
                <a:srgbClr val="FF0000"/>
              </a:solidFill>
            </a:rPr>
            <a:t>$C$102</a:t>
          </a:r>
          <a:endParaRPr 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400050</xdr:colOff>
      <xdr:row>7</xdr:row>
      <xdr:rowOff>28575</xdr:rowOff>
    </xdr:from>
    <xdr:to>
      <xdr:col>15</xdr:col>
      <xdr:colOff>609601</xdr:colOff>
      <xdr:row>7</xdr:row>
      <xdr:rowOff>161925</xdr:rowOff>
    </xdr:to>
    <xdr:cxnSp macro="">
      <xdr:nvCxnSpPr>
        <xdr:cNvPr id="3" name="Straight Arrow Connector 2">
          <a:extLst>
            <a:ext uri="{FF2B5EF4-FFF2-40B4-BE49-F238E27FC236}">
              <a16:creationId xmlns:a16="http://schemas.microsoft.com/office/drawing/2014/main" id="{FADEAE42-9D3A-4696-9C21-D05202984121}"/>
            </a:ext>
          </a:extLst>
        </xdr:cNvPr>
        <xdr:cNvCxnSpPr/>
      </xdr:nvCxnSpPr>
      <xdr:spPr>
        <a:xfrm flipH="1">
          <a:off x="10744200" y="2705100"/>
          <a:ext cx="209551" cy="13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312539</xdr:colOff>
      <xdr:row>2</xdr:row>
      <xdr:rowOff>14882</xdr:rowOff>
    </xdr:from>
    <xdr:to>
      <xdr:col>19</xdr:col>
      <xdr:colOff>431601</xdr:colOff>
      <xdr:row>10</xdr:row>
      <xdr:rowOff>163710</xdr:rowOff>
    </xdr:to>
    <xdr:graphicFrame macro="">
      <xdr:nvGraphicFramePr>
        <xdr:cNvPr id="2" name="Chart 1">
          <a:extLst>
            <a:ext uri="{FF2B5EF4-FFF2-40B4-BE49-F238E27FC236}">
              <a16:creationId xmlns:a16="http://schemas.microsoft.com/office/drawing/2014/main" id="{6812AB72-2962-4C2C-9A83-7EB5E269F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386954</xdr:colOff>
      <xdr:row>13</xdr:row>
      <xdr:rowOff>1</xdr:rowOff>
    </xdr:from>
    <xdr:to>
      <xdr:col>19</xdr:col>
      <xdr:colOff>431601</xdr:colOff>
      <xdr:row>21</xdr:row>
      <xdr:rowOff>178594</xdr:rowOff>
    </xdr:to>
    <xdr:graphicFrame macro="">
      <xdr:nvGraphicFramePr>
        <xdr:cNvPr id="4" name="Chart 3">
          <a:extLst>
            <a:ext uri="{FF2B5EF4-FFF2-40B4-BE49-F238E27FC236}">
              <a16:creationId xmlns:a16="http://schemas.microsoft.com/office/drawing/2014/main" id="{E8805F6B-39E4-4990-82F9-7E2C9D2F6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431602</xdr:colOff>
      <xdr:row>24</xdr:row>
      <xdr:rowOff>29765</xdr:rowOff>
    </xdr:from>
    <xdr:to>
      <xdr:col>19</xdr:col>
      <xdr:colOff>491133</xdr:colOff>
      <xdr:row>32</xdr:row>
      <xdr:rowOff>191454</xdr:rowOff>
    </xdr:to>
    <xdr:graphicFrame macro="">
      <xdr:nvGraphicFramePr>
        <xdr:cNvPr id="5" name="Chart 4">
          <a:extLst>
            <a:ext uri="{FF2B5EF4-FFF2-40B4-BE49-F238E27FC236}">
              <a16:creationId xmlns:a16="http://schemas.microsoft.com/office/drawing/2014/main" id="{BFEDAE26-23C8-4BF7-B99E-7AF35CA2D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35</xdr:row>
      <xdr:rowOff>14883</xdr:rowOff>
    </xdr:from>
    <xdr:to>
      <xdr:col>19</xdr:col>
      <xdr:colOff>461367</xdr:colOff>
      <xdr:row>43</xdr:row>
      <xdr:rowOff>59532</xdr:rowOff>
    </xdr:to>
    <xdr:graphicFrame macro="">
      <xdr:nvGraphicFramePr>
        <xdr:cNvPr id="6" name="Chart 5">
          <a:extLst>
            <a:ext uri="{FF2B5EF4-FFF2-40B4-BE49-F238E27FC236}">
              <a16:creationId xmlns:a16="http://schemas.microsoft.com/office/drawing/2014/main" id="{885B3F03-711D-431E-802C-EC075C08C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550663</xdr:colOff>
      <xdr:row>2</xdr:row>
      <xdr:rowOff>59531</xdr:rowOff>
    </xdr:from>
    <xdr:to>
      <xdr:col>28</xdr:col>
      <xdr:colOff>196657</xdr:colOff>
      <xdr:row>17</xdr:row>
      <xdr:rowOff>148827</xdr:rowOff>
    </xdr:to>
    <xdr:graphicFrame macro="">
      <xdr:nvGraphicFramePr>
        <xdr:cNvPr id="7" name="Chart 6">
          <a:extLst>
            <a:ext uri="{FF2B5EF4-FFF2-40B4-BE49-F238E27FC236}">
              <a16:creationId xmlns:a16="http://schemas.microsoft.com/office/drawing/2014/main" id="{F1F2BFCD-D8DF-42AB-9409-A0D1EA843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447675</xdr:colOff>
      <xdr:row>4</xdr:row>
      <xdr:rowOff>28575</xdr:rowOff>
    </xdr:from>
    <xdr:to>
      <xdr:col>7</xdr:col>
      <xdr:colOff>534008</xdr:colOff>
      <xdr:row>10</xdr:row>
      <xdr:rowOff>181156</xdr:rowOff>
    </xdr:to>
    <xdr:pic>
      <xdr:nvPicPr>
        <xdr:cNvPr id="2" name="Picture 1" descr="Screen Clipping">
          <a:extLst>
            <a:ext uri="{FF2B5EF4-FFF2-40B4-BE49-F238E27FC236}">
              <a16:creationId xmlns:a16="http://schemas.microsoft.com/office/drawing/2014/main" id="{DEF4B99E-1412-4033-B7AE-9F5785804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790575"/>
          <a:ext cx="4353533" cy="1295581"/>
        </a:xfrm>
        <a:prstGeom prst="rect">
          <a:avLst/>
        </a:prstGeom>
        <a:ln>
          <a:solidFill>
            <a:schemeClr val="bg2">
              <a:lumMod val="25000"/>
            </a:schemeClr>
          </a:solidFill>
        </a:ln>
      </xdr:spPr>
    </xdr:pic>
    <xdr:clientData/>
  </xdr:twoCellAnchor>
  <xdr:twoCellAnchor editAs="oneCell">
    <xdr:from>
      <xdr:col>12</xdr:col>
      <xdr:colOff>0</xdr:colOff>
      <xdr:row>4</xdr:row>
      <xdr:rowOff>0</xdr:rowOff>
    </xdr:from>
    <xdr:to>
      <xdr:col>18</xdr:col>
      <xdr:colOff>486353</xdr:colOff>
      <xdr:row>9</xdr:row>
      <xdr:rowOff>66817</xdr:rowOff>
    </xdr:to>
    <xdr:pic>
      <xdr:nvPicPr>
        <xdr:cNvPr id="3" name="Picture 2" descr="Screen Clipping">
          <a:extLst>
            <a:ext uri="{FF2B5EF4-FFF2-40B4-BE49-F238E27FC236}">
              <a16:creationId xmlns:a16="http://schemas.microsoft.com/office/drawing/2014/main" id="{555994BB-A230-404C-A53C-2AE13DD948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5200" y="762000"/>
          <a:ext cx="4143953" cy="1019317"/>
        </a:xfrm>
        <a:prstGeom prst="rect">
          <a:avLst/>
        </a:prstGeom>
      </xdr:spPr>
    </xdr:pic>
    <xdr:clientData/>
  </xdr:twoCellAnchor>
  <xdr:twoCellAnchor>
    <xdr:from>
      <xdr:col>20</xdr:col>
      <xdr:colOff>114300</xdr:colOff>
      <xdr:row>2</xdr:row>
      <xdr:rowOff>66675</xdr:rowOff>
    </xdr:from>
    <xdr:to>
      <xdr:col>26</xdr:col>
      <xdr:colOff>47625</xdr:colOff>
      <xdr:row>9</xdr:row>
      <xdr:rowOff>95250</xdr:rowOff>
    </xdr:to>
    <xdr:sp macro="" textlink="">
      <xdr:nvSpPr>
        <xdr:cNvPr id="4" name="TextBox 3">
          <a:extLst>
            <a:ext uri="{FF2B5EF4-FFF2-40B4-BE49-F238E27FC236}">
              <a16:creationId xmlns:a16="http://schemas.microsoft.com/office/drawing/2014/main" id="{1409AC59-A3A5-48FF-B1B4-89A8533F3D44}"/>
            </a:ext>
          </a:extLst>
        </xdr:cNvPr>
        <xdr:cNvSpPr txBox="1"/>
      </xdr:nvSpPr>
      <xdr:spPr>
        <a:xfrm>
          <a:off x="12306300" y="447675"/>
          <a:ext cx="3590925" cy="1362075"/>
        </a:xfrm>
        <a:prstGeom prst="rect">
          <a:avLst/>
        </a:prstGeom>
        <a:solidFill>
          <a:schemeClr val="accent6">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a:t>In the INSERT tab, click on TEXT BOX.  The draw diagonally where</a:t>
          </a:r>
          <a:r>
            <a:rPr lang="en-US" sz="1100" baseline="0"/>
            <a:t> you would like the text box to be.</a:t>
          </a:r>
        </a:p>
        <a:p>
          <a:endParaRPr lang="en-US" sz="1100" baseline="0"/>
        </a:p>
        <a:p>
          <a:r>
            <a:rPr lang="en-US" sz="1100" baseline="0"/>
            <a:t>When the Text Box is selected, go to the Drawing Tools menu and add color.</a:t>
          </a:r>
        </a:p>
        <a:p>
          <a:endParaRPr lang="en-US" sz="1100"/>
        </a:p>
      </xdr:txBody>
    </xdr:sp>
    <xdr:clientData/>
  </xdr:twoCellAnchor>
  <xdr:oneCellAnchor>
    <xdr:from>
      <xdr:col>0</xdr:col>
      <xdr:colOff>142875</xdr:colOff>
      <xdr:row>30</xdr:row>
      <xdr:rowOff>19050</xdr:rowOff>
    </xdr:from>
    <xdr:ext cx="1266825" cy="1669573"/>
    <xdr:pic>
      <xdr:nvPicPr>
        <xdr:cNvPr id="13" name="Picture 12">
          <a:extLst>
            <a:ext uri="{FF2B5EF4-FFF2-40B4-BE49-F238E27FC236}">
              <a16:creationId xmlns:a16="http://schemas.microsoft.com/office/drawing/2014/main" id="{FEABDCA2-6B08-494E-814C-341B1FE8A9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875" y="31327725"/>
          <a:ext cx="1266825" cy="1669573"/>
        </a:xfrm>
        <a:prstGeom prst="rect">
          <a:avLst/>
        </a:prstGeom>
        <a:solidFill>
          <a:schemeClr val="accent2"/>
        </a:solidFill>
        <a:ln>
          <a:solidFill>
            <a:schemeClr val="accent5">
              <a:lumMod val="75000"/>
            </a:schemeClr>
          </a:solidFill>
        </a:ln>
      </xdr:spPr>
    </xdr:pic>
    <xdr:clientData/>
  </xdr:oneCellAnchor>
  <xdr:oneCellAnchor>
    <xdr:from>
      <xdr:col>3</xdr:col>
      <xdr:colOff>171450</xdr:colOff>
      <xdr:row>29</xdr:row>
      <xdr:rowOff>95249</xdr:rowOff>
    </xdr:from>
    <xdr:ext cx="1724025" cy="2066925"/>
    <xdr:pic>
      <xdr:nvPicPr>
        <xdr:cNvPr id="14" name="Picture 13">
          <a:extLst>
            <a:ext uri="{FF2B5EF4-FFF2-40B4-BE49-F238E27FC236}">
              <a16:creationId xmlns:a16="http://schemas.microsoft.com/office/drawing/2014/main" id="{477DCF77-7F09-43E9-A6C5-65C24E8ABC5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62175" y="31213424"/>
          <a:ext cx="1724025" cy="2066925"/>
        </a:xfrm>
        <a:prstGeom prst="rect">
          <a:avLst/>
        </a:prstGeom>
      </xdr:spPr>
    </xdr:pic>
    <xdr:clientData/>
  </xdr:oneCellAnchor>
  <xdr:twoCellAnchor>
    <xdr:from>
      <xdr:col>0</xdr:col>
      <xdr:colOff>276225</xdr:colOff>
      <xdr:row>38</xdr:row>
      <xdr:rowOff>161925</xdr:rowOff>
    </xdr:from>
    <xdr:to>
      <xdr:col>1</xdr:col>
      <xdr:colOff>190500</xdr:colOff>
      <xdr:row>38</xdr:row>
      <xdr:rowOff>171450</xdr:rowOff>
    </xdr:to>
    <xdr:cxnSp macro="">
      <xdr:nvCxnSpPr>
        <xdr:cNvPr id="15" name="Straight Connector 14">
          <a:extLst>
            <a:ext uri="{FF2B5EF4-FFF2-40B4-BE49-F238E27FC236}">
              <a16:creationId xmlns:a16="http://schemas.microsoft.com/office/drawing/2014/main" id="{40A2BD4E-552E-40A9-B760-8EE86E8D3ADC}"/>
            </a:ext>
          </a:extLst>
        </xdr:cNvPr>
        <xdr:cNvCxnSpPr/>
      </xdr:nvCxnSpPr>
      <xdr:spPr>
        <a:xfrm>
          <a:off x="276225" y="32994600"/>
          <a:ext cx="523875" cy="9525"/>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2</xdr:col>
      <xdr:colOff>28575</xdr:colOff>
      <xdr:row>36</xdr:row>
      <xdr:rowOff>0</xdr:rowOff>
    </xdr:from>
    <xdr:to>
      <xdr:col>3</xdr:col>
      <xdr:colOff>57150</xdr:colOff>
      <xdr:row>38</xdr:row>
      <xdr:rowOff>9525</xdr:rowOff>
    </xdr:to>
    <xdr:cxnSp macro="">
      <xdr:nvCxnSpPr>
        <xdr:cNvPr id="16" name="Straight Arrow Connector 15">
          <a:extLst>
            <a:ext uri="{FF2B5EF4-FFF2-40B4-BE49-F238E27FC236}">
              <a16:creationId xmlns:a16="http://schemas.microsoft.com/office/drawing/2014/main" id="{1E191236-FF65-4D76-AD08-635D6F4C46EB}"/>
            </a:ext>
          </a:extLst>
        </xdr:cNvPr>
        <xdr:cNvCxnSpPr/>
      </xdr:nvCxnSpPr>
      <xdr:spPr>
        <a:xfrm flipV="1">
          <a:off x="1247775" y="32451675"/>
          <a:ext cx="800100" cy="390525"/>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8</xdr:col>
      <xdr:colOff>323850</xdr:colOff>
      <xdr:row>24</xdr:row>
      <xdr:rowOff>95251</xdr:rowOff>
    </xdr:from>
    <xdr:to>
      <xdr:col>14</xdr:col>
      <xdr:colOff>428625</xdr:colOff>
      <xdr:row>33</xdr:row>
      <xdr:rowOff>38101</xdr:rowOff>
    </xdr:to>
    <xdr:sp macro="" textlink="">
      <xdr:nvSpPr>
        <xdr:cNvPr id="17" name="TextBox 16">
          <a:extLst>
            <a:ext uri="{FF2B5EF4-FFF2-40B4-BE49-F238E27FC236}">
              <a16:creationId xmlns:a16="http://schemas.microsoft.com/office/drawing/2014/main" id="{2E315F95-7B31-489B-9C37-FA8375AF7F69}"/>
            </a:ext>
          </a:extLst>
        </xdr:cNvPr>
        <xdr:cNvSpPr txBox="1"/>
      </xdr:nvSpPr>
      <xdr:spPr>
        <a:xfrm>
          <a:off x="4762500" y="30260926"/>
          <a:ext cx="3762375" cy="16573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a:t>Go to the Format Cells Dialog box; choose the Fill tab then More Colors.  Click Custom.  Create off-white background colors for the 6 boxes below</a:t>
          </a:r>
          <a:r>
            <a:rPr lang="en-US" sz="1100" b="1" baseline="0"/>
            <a:t>.</a:t>
          </a:r>
        </a:p>
        <a:p>
          <a:r>
            <a:rPr lang="en-US" sz="1100" b="1"/>
            <a:t>Next</a:t>
          </a:r>
          <a:r>
            <a:rPr lang="en-US" sz="1100" b="1" baseline="0"/>
            <a:t>, go to the Border tab and change the borders in all of the units below.</a:t>
          </a:r>
        </a:p>
        <a:p>
          <a:pPr marL="0" marR="0" indent="0" defTabSz="914400" eaLnBrk="1" fontAlgn="auto" latinLnBrk="0" hangingPunct="1">
            <a:lnSpc>
              <a:spcPct val="100000"/>
            </a:lnSpc>
            <a:spcBef>
              <a:spcPts val="0"/>
            </a:spcBef>
            <a:spcAft>
              <a:spcPts val="0"/>
            </a:spcAft>
            <a:buClrTx/>
            <a:buSzTx/>
            <a:buFontTx/>
            <a:buNone/>
            <a:tabLst/>
            <a:defRPr/>
          </a:pPr>
          <a:r>
            <a:rPr lang="en-US" sz="1100" b="1" i="1" baseline="0">
              <a:solidFill>
                <a:schemeClr val="lt1"/>
              </a:solidFill>
              <a:effectLst/>
              <a:latin typeface="+mn-lt"/>
              <a:ea typeface="+mn-ea"/>
              <a:cs typeface="+mn-cs"/>
            </a:rPr>
            <a:t>or</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lt1"/>
              </a:solidFill>
              <a:effectLst/>
              <a:latin typeface="+mn-lt"/>
              <a:ea typeface="+mn-ea"/>
              <a:cs typeface="+mn-cs"/>
            </a:rPr>
            <a:t>Choose  font </a:t>
          </a:r>
          <a:r>
            <a:rPr lang="en-US" sz="1100" b="1" baseline="0">
              <a:solidFill>
                <a:schemeClr val="lt1"/>
              </a:solidFill>
              <a:effectLst/>
              <a:latin typeface="+mn-lt"/>
              <a:ea typeface="+mn-ea"/>
              <a:cs typeface="+mn-cs"/>
            </a:rPr>
            <a:t> and background colors from the font section of the  Home tab.</a:t>
          </a:r>
          <a:endParaRPr lang="en-US">
            <a:effectLst/>
          </a:endParaRPr>
        </a:p>
        <a:p>
          <a:endParaRPr lang="en-US" sz="1100" b="1"/>
        </a:p>
      </xdr:txBody>
    </xdr:sp>
    <xdr:clientData/>
  </xdr:twoCellAnchor>
  <xdr:twoCellAnchor>
    <xdr:from>
      <xdr:col>6</xdr:col>
      <xdr:colOff>304800</xdr:colOff>
      <xdr:row>31</xdr:row>
      <xdr:rowOff>180975</xdr:rowOff>
    </xdr:from>
    <xdr:to>
      <xdr:col>7</xdr:col>
      <xdr:colOff>409575</xdr:colOff>
      <xdr:row>37</xdr:row>
      <xdr:rowOff>66675</xdr:rowOff>
    </xdr:to>
    <xdr:sp macro="" textlink="">
      <xdr:nvSpPr>
        <xdr:cNvPr id="18" name="TextBox 17">
          <a:extLst>
            <a:ext uri="{FF2B5EF4-FFF2-40B4-BE49-F238E27FC236}">
              <a16:creationId xmlns:a16="http://schemas.microsoft.com/office/drawing/2014/main" id="{D393712C-0ECE-4A25-97B1-414600EB1F61}"/>
            </a:ext>
          </a:extLst>
        </xdr:cNvPr>
        <xdr:cNvSpPr txBox="1"/>
      </xdr:nvSpPr>
      <xdr:spPr>
        <a:xfrm>
          <a:off x="4133850" y="31680150"/>
          <a:ext cx="304800" cy="10287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Lighter</a:t>
          </a:r>
        </a:p>
        <a:p>
          <a:endParaRPr lang="en-US" sz="1100" b="1"/>
        </a:p>
        <a:p>
          <a:r>
            <a:rPr lang="en-US" sz="1100" b="1"/>
            <a:t>Darker</a:t>
          </a:r>
        </a:p>
      </xdr:txBody>
    </xdr:sp>
    <xdr:clientData/>
  </xdr:twoCellAnchor>
  <xdr:twoCellAnchor>
    <xdr:from>
      <xdr:col>5</xdr:col>
      <xdr:colOff>171450</xdr:colOff>
      <xdr:row>32</xdr:row>
      <xdr:rowOff>38100</xdr:rowOff>
    </xdr:from>
    <xdr:to>
      <xdr:col>6</xdr:col>
      <xdr:colOff>276225</xdr:colOff>
      <xdr:row>33</xdr:row>
      <xdr:rowOff>76200</xdr:rowOff>
    </xdr:to>
    <xdr:cxnSp macro="">
      <xdr:nvCxnSpPr>
        <xdr:cNvPr id="19" name="Straight Arrow Connector 18">
          <a:extLst>
            <a:ext uri="{FF2B5EF4-FFF2-40B4-BE49-F238E27FC236}">
              <a16:creationId xmlns:a16="http://schemas.microsoft.com/office/drawing/2014/main" id="{8F4D12F8-3052-49F3-ADD1-7A4E78B01572}"/>
            </a:ext>
          </a:extLst>
        </xdr:cNvPr>
        <xdr:cNvCxnSpPr/>
      </xdr:nvCxnSpPr>
      <xdr:spPr>
        <a:xfrm flipH="1" flipV="1">
          <a:off x="3381375" y="31727775"/>
          <a:ext cx="723900" cy="228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123826</xdr:colOff>
      <xdr:row>35</xdr:row>
      <xdr:rowOff>114300</xdr:rowOff>
    </xdr:from>
    <xdr:to>
      <xdr:col>6</xdr:col>
      <xdr:colOff>228600</xdr:colOff>
      <xdr:row>35</xdr:row>
      <xdr:rowOff>180975</xdr:rowOff>
    </xdr:to>
    <xdr:cxnSp macro="">
      <xdr:nvCxnSpPr>
        <xdr:cNvPr id="20" name="Straight Arrow Connector 19">
          <a:extLst>
            <a:ext uri="{FF2B5EF4-FFF2-40B4-BE49-F238E27FC236}">
              <a16:creationId xmlns:a16="http://schemas.microsoft.com/office/drawing/2014/main" id="{569AC75B-3387-43E5-8620-F332F20B073A}"/>
            </a:ext>
          </a:extLst>
        </xdr:cNvPr>
        <xdr:cNvCxnSpPr/>
      </xdr:nvCxnSpPr>
      <xdr:spPr>
        <a:xfrm flipH="1">
          <a:off x="3333751" y="32375475"/>
          <a:ext cx="723899" cy="666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ta/Downloads/Excel_Intermed%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ita/Downloads/A_Excel_Intermed%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e/Downloads/2017Formulas_and_charts1A%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hire/Documents/qwdesign/headers_and_charts_9-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ita/Desktop/JWCC/Excel/2015_Interm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
      <sheetName val="Formulas_Basic"/>
      <sheetName val="Budget"/>
      <sheetName val="Interm"/>
      <sheetName val="Sparklines"/>
      <sheetName val="Charts"/>
      <sheetName val="Int_Formulas"/>
      <sheetName val="ADV_formulas"/>
      <sheetName val="For class"/>
    </sheetNames>
    <sheetDataSet>
      <sheetData sheetId="0"/>
      <sheetData sheetId="1"/>
      <sheetData sheetId="2"/>
      <sheetData sheetId="3"/>
      <sheetData sheetId="4"/>
      <sheetData sheetId="5"/>
      <sheetData sheetId="6">
        <row r="35">
          <cell r="C35" t="str">
            <v>A</v>
          </cell>
          <cell r="D35" t="str">
            <v>B</v>
          </cell>
          <cell r="E35" t="str">
            <v>C</v>
          </cell>
          <cell r="F35" t="str">
            <v>D</v>
          </cell>
          <cell r="G35" t="str">
            <v>E</v>
          </cell>
        </row>
        <row r="36">
          <cell r="B36" t="str">
            <v>Italy</v>
          </cell>
          <cell r="C36">
            <v>1</v>
          </cell>
          <cell r="D36">
            <v>5</v>
          </cell>
          <cell r="E36">
            <v>4</v>
          </cell>
          <cell r="F36">
            <v>6</v>
          </cell>
          <cell r="G36">
            <v>13</v>
          </cell>
        </row>
        <row r="37">
          <cell r="B37" t="str">
            <v>Brazil</v>
          </cell>
          <cell r="C37">
            <v>7</v>
          </cell>
          <cell r="D37">
            <v>6</v>
          </cell>
          <cell r="E37">
            <v>44</v>
          </cell>
          <cell r="F37">
            <v>8</v>
          </cell>
          <cell r="G37">
            <v>9</v>
          </cell>
        </row>
        <row r="38">
          <cell r="B38" t="str">
            <v>France</v>
          </cell>
          <cell r="C38">
            <v>64</v>
          </cell>
          <cell r="D38">
            <v>33</v>
          </cell>
          <cell r="E38">
            <v>55</v>
          </cell>
          <cell r="F38">
            <v>4</v>
          </cell>
          <cell r="G38">
            <v>400</v>
          </cell>
        </row>
        <row r="39">
          <cell r="B39" t="str">
            <v>Germany</v>
          </cell>
          <cell r="C39">
            <v>100</v>
          </cell>
          <cell r="D39">
            <v>122</v>
          </cell>
          <cell r="E39">
            <v>55</v>
          </cell>
          <cell r="F39">
            <v>44</v>
          </cell>
          <cell r="G39">
            <v>200</v>
          </cell>
        </row>
        <row r="40">
          <cell r="B40" t="str">
            <v>Israel</v>
          </cell>
          <cell r="C40">
            <v>20</v>
          </cell>
          <cell r="D40">
            <v>22</v>
          </cell>
          <cell r="E40">
            <v>55</v>
          </cell>
          <cell r="F40">
            <v>45</v>
          </cell>
          <cell r="G40">
            <v>44</v>
          </cell>
        </row>
        <row r="41">
          <cell r="B41" t="str">
            <v>Japan</v>
          </cell>
          <cell r="C41">
            <v>7</v>
          </cell>
          <cell r="D41">
            <v>8</v>
          </cell>
          <cell r="E41">
            <v>1</v>
          </cell>
          <cell r="F41">
            <v>5</v>
          </cell>
          <cell r="G41">
            <v>6</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
      <sheetName val="Formulas_Basic"/>
      <sheetName val="Budget"/>
      <sheetName val="Interm"/>
      <sheetName val="Sparklines"/>
      <sheetName val="Charts"/>
      <sheetName val="Int_Formulas"/>
      <sheetName val="ADV_formulas"/>
    </sheetNames>
    <sheetDataSet>
      <sheetData sheetId="0"/>
      <sheetData sheetId="1"/>
      <sheetData sheetId="2"/>
      <sheetData sheetId="3"/>
      <sheetData sheetId="4"/>
      <sheetData sheetId="5"/>
      <sheetData sheetId="6">
        <row r="16">
          <cell r="C16">
            <v>1</v>
          </cell>
          <cell r="D16">
            <v>5</v>
          </cell>
          <cell r="E16">
            <v>4</v>
          </cell>
          <cell r="F16">
            <v>6</v>
          </cell>
          <cell r="G16">
            <v>13</v>
          </cell>
        </row>
        <row r="17">
          <cell r="C17">
            <v>1</v>
          </cell>
          <cell r="D17">
            <v>5</v>
          </cell>
          <cell r="E17">
            <v>4</v>
          </cell>
          <cell r="F17">
            <v>8</v>
          </cell>
          <cell r="G17">
            <v>13</v>
          </cell>
        </row>
        <row r="52">
          <cell r="D52">
            <v>714.29</v>
          </cell>
          <cell r="E52">
            <v>243.58</v>
          </cell>
          <cell r="F52">
            <v>573.16999999999996</v>
          </cell>
          <cell r="G52">
            <v>560</v>
          </cell>
        </row>
        <row r="53">
          <cell r="D53">
            <v>714.29</v>
          </cell>
          <cell r="E53">
            <v>243.58</v>
          </cell>
          <cell r="F53">
            <v>573.16999999999996</v>
          </cell>
          <cell r="G53">
            <v>560</v>
          </cell>
        </row>
        <row r="54">
          <cell r="D54">
            <v>22</v>
          </cell>
          <cell r="E54">
            <v>55</v>
          </cell>
          <cell r="F54">
            <v>444</v>
          </cell>
          <cell r="G54">
            <v>100</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Formula_Ans"/>
      <sheetName val="count_sum_if"/>
      <sheetName val="Budget"/>
      <sheetName val="sum cnt"/>
      <sheetName val="IF"/>
      <sheetName val="Tables"/>
      <sheetName val="Formulas Adv"/>
      <sheetName val="Charts"/>
      <sheetName val="Headers"/>
      <sheetName val="fix"/>
      <sheetName val="4.13 x 5.83"/>
    </sheetNames>
    <sheetDataSet>
      <sheetData sheetId="0"/>
      <sheetData sheetId="1"/>
      <sheetData sheetId="2"/>
      <sheetData sheetId="3"/>
      <sheetData sheetId="4"/>
      <sheetData sheetId="5"/>
      <sheetData sheetId="6"/>
      <sheetData sheetId="7"/>
      <sheetData sheetId="8">
        <row r="85">
          <cell r="B85">
            <v>1</v>
          </cell>
          <cell r="C85">
            <v>5</v>
          </cell>
          <cell r="D85">
            <v>4</v>
          </cell>
          <cell r="E85">
            <v>6</v>
          </cell>
          <cell r="F85">
            <v>13</v>
          </cell>
        </row>
        <row r="86">
          <cell r="B86">
            <v>1</v>
          </cell>
          <cell r="C86">
            <v>5</v>
          </cell>
          <cell r="D86">
            <v>4</v>
          </cell>
          <cell r="E86">
            <v>8</v>
          </cell>
          <cell r="F86">
            <v>13</v>
          </cell>
        </row>
      </sheetData>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s"/>
      <sheetName val="4.13 x 5.83"/>
      <sheetName val="fix"/>
      <sheetName val="Charts"/>
      <sheetName val="Formulas Explained"/>
      <sheetName val="CtIF &amp; sumIF practice"/>
      <sheetName val="IF"/>
      <sheetName val="Concat &amp; IF"/>
    </sheetNames>
    <sheetDataSet>
      <sheetData sheetId="0"/>
      <sheetData sheetId="1"/>
      <sheetData sheetId="2"/>
      <sheetData sheetId="3">
        <row r="16">
          <cell r="C16">
            <v>1</v>
          </cell>
          <cell r="D16">
            <v>5</v>
          </cell>
          <cell r="E16">
            <v>4</v>
          </cell>
          <cell r="F16">
            <v>6</v>
          </cell>
          <cell r="G16">
            <v>13</v>
          </cell>
        </row>
        <row r="17">
          <cell r="C17">
            <v>1</v>
          </cell>
          <cell r="D17">
            <v>5</v>
          </cell>
          <cell r="E17">
            <v>4</v>
          </cell>
          <cell r="F17">
            <v>8</v>
          </cell>
          <cell r="G17">
            <v>13</v>
          </cell>
        </row>
        <row r="129">
          <cell r="C129" t="str">
            <v>A</v>
          </cell>
          <cell r="D129" t="str">
            <v>B</v>
          </cell>
        </row>
        <row r="130">
          <cell r="B130" t="str">
            <v>Italy</v>
          </cell>
          <cell r="C130">
            <v>45</v>
          </cell>
          <cell r="D130">
            <v>13</v>
          </cell>
        </row>
        <row r="131">
          <cell r="B131" t="str">
            <v>Brazil</v>
          </cell>
          <cell r="C131">
            <v>8</v>
          </cell>
          <cell r="D131">
            <v>190</v>
          </cell>
        </row>
        <row r="132">
          <cell r="B132" t="str">
            <v>France</v>
          </cell>
          <cell r="C132">
            <v>4</v>
          </cell>
          <cell r="D132">
            <v>400</v>
          </cell>
        </row>
        <row r="133">
          <cell r="B133" t="str">
            <v>Canada</v>
          </cell>
          <cell r="C133">
            <v>44</v>
          </cell>
          <cell r="D133">
            <v>200</v>
          </cell>
        </row>
        <row r="134">
          <cell r="B134" t="str">
            <v>Israel</v>
          </cell>
          <cell r="C134">
            <v>45</v>
          </cell>
          <cell r="D134">
            <v>144</v>
          </cell>
        </row>
        <row r="135">
          <cell r="B135" t="str">
            <v>Japan</v>
          </cell>
          <cell r="C135">
            <v>5</v>
          </cell>
          <cell r="D135">
            <v>45</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Formula_Ans"/>
      <sheetName val="count_sum_if"/>
      <sheetName val="Budget"/>
      <sheetName val="sum cnt"/>
      <sheetName val="IF"/>
      <sheetName val="Gen"/>
      <sheetName val="Tables"/>
      <sheetName val="Formulas_Adv"/>
    </sheetNames>
    <sheetDataSet>
      <sheetData sheetId="0"/>
      <sheetData sheetId="1"/>
      <sheetData sheetId="2"/>
      <sheetData sheetId="3"/>
      <sheetData sheetId="4"/>
      <sheetData sheetId="5"/>
      <sheetData sheetId="6">
        <row r="113">
          <cell r="C113" t="str">
            <v>USA</v>
          </cell>
          <cell r="D113" t="str">
            <v>Asia</v>
          </cell>
          <cell r="E113" t="str">
            <v>Europe</v>
          </cell>
        </row>
        <row r="114">
          <cell r="B114" t="str">
            <v>1st Quarter</v>
          </cell>
          <cell r="C114">
            <v>5</v>
          </cell>
          <cell r="D114">
            <v>4</v>
          </cell>
          <cell r="E114">
            <v>4</v>
          </cell>
        </row>
        <row r="115">
          <cell r="B115" t="str">
            <v>2nd Quarter</v>
          </cell>
          <cell r="C115">
            <v>1</v>
          </cell>
          <cell r="D115">
            <v>3</v>
          </cell>
          <cell r="E115">
            <v>5</v>
          </cell>
        </row>
      </sheetData>
      <sheetData sheetId="7"/>
      <sheetData sheetId="8"/>
    </sheetDataSet>
  </externalBook>
</externalLink>
</file>

<file path=xl/ink/ink1.xml><?xml version="1.0" encoding="utf-8"?>
<inkml:ink xmlns:inkml="http://www.w3.org/2003/InkML">
  <inkml:definitions>
    <inkml:context xml:id="ctx0">
      <inkml:inkSource xml:id="inkSrc0">
        <inkml:traceFormat>
          <inkml:channel name="X" type="integer" max="14719" units="in"/>
          <inkml:channel name="Y" type="integer" max="9199" units="in"/>
          <inkml:channel name="F" type="integer" max="32767" units="dev"/>
        </inkml:traceFormat>
        <inkml:channelProperties>
          <inkml:channelProperty channel="X" name="resolution" value="2540.38647" units="1/in"/>
          <inkml:channelProperty channel="Y" name="resolution" value="2540.45825" units="1/in"/>
          <inkml:channelProperty channel="F" name="resolution" value="0" units="1/dev"/>
        </inkml:channelProperties>
      </inkml:inkSource>
      <inkml:timestamp xml:id="ts0" timeString="2017-05-16T00:49:28.576"/>
    </inkml:context>
    <inkml:brush xml:id="br0">
      <inkml:brushProperty name="width" value="0.06667" units="cm"/>
      <inkml:brushProperty name="height" value="0.06667" units="cm"/>
      <inkml:brushProperty name="color" value="#3165BB"/>
    </inkml:brush>
  </inkml:definitions>
  <inkml:trace contextRef="#ctx0" brushRef="#br0">0 27 1825,'0'0'385,"0"0"-225,0 0 64,0 0 64,0 0 65,28 0-289,-3 0 160,28 0 32,28 0-32,-3 0 257,28 0 63,0-27-159,27 27-161,-27 0 192,25 0-320,-25 0 32,28 0-96,-3 27 1,30-27 31,-30 26-128,2 1 128,-27-27-128,-28 26 128,-25-26-96,0 0 32,-25 0 0,-3 0 96,-25 0 0,0 0 64,0 0 0,0 0-64,0 0-32,0 0-320,-25 0 288,-28-26-256,0 26-513,0 0-256,-53 0-1409,26 0-32</inkml:trace>
</inkml:ink>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39997558519241921"/>
  </sheetPr>
  <dimension ref="A1:AS133"/>
  <sheetViews>
    <sheetView workbookViewId="0"/>
  </sheetViews>
  <sheetFormatPr defaultColWidth="12.140625" defaultRowHeight="15" x14ac:dyDescent="0.25"/>
  <sheetData>
    <row r="1" spans="1:19" x14ac:dyDescent="0.25">
      <c r="A1" s="30"/>
    </row>
    <row r="2" spans="1:19" ht="18.75" x14ac:dyDescent="0.3">
      <c r="A2" s="211" t="s">
        <v>167</v>
      </c>
      <c r="B2" s="211"/>
      <c r="C2" s="211"/>
    </row>
    <row r="3" spans="1:19" x14ac:dyDescent="0.25">
      <c r="D3" s="212" t="s">
        <v>168</v>
      </c>
    </row>
    <row r="4" spans="1:19" x14ac:dyDescent="0.25">
      <c r="B4" s="213" t="s">
        <v>87</v>
      </c>
    </row>
    <row r="5" spans="1:19" x14ac:dyDescent="0.25">
      <c r="B5" s="214" t="s">
        <v>88</v>
      </c>
      <c r="D5" s="212" t="str">
        <f>_xlfn.CONCAT(B4," and ",B8)</f>
        <v>Italy and Israel</v>
      </c>
    </row>
    <row r="6" spans="1:19" x14ac:dyDescent="0.25">
      <c r="B6" s="214" t="s">
        <v>89</v>
      </c>
    </row>
    <row r="7" spans="1:19" x14ac:dyDescent="0.25">
      <c r="B7" s="214" t="s">
        <v>90</v>
      </c>
    </row>
    <row r="8" spans="1:19" x14ac:dyDescent="0.25">
      <c r="B8" s="213" t="s">
        <v>91</v>
      </c>
    </row>
    <row r="9" spans="1:19" x14ac:dyDescent="0.25">
      <c r="B9" s="214" t="s">
        <v>92</v>
      </c>
    </row>
    <row r="14" spans="1:19" ht="18.75" x14ac:dyDescent="0.3">
      <c r="S14" s="215"/>
    </row>
    <row r="34" spans="1:8" x14ac:dyDescent="0.25">
      <c r="A34" s="216" t="s">
        <v>0</v>
      </c>
      <c r="B34" s="216" t="s">
        <v>1</v>
      </c>
      <c r="C34" s="216" t="s">
        <v>169</v>
      </c>
      <c r="D34" s="216" t="s">
        <v>170</v>
      </c>
      <c r="E34" s="216" t="s">
        <v>125</v>
      </c>
      <c r="F34" s="216" t="s">
        <v>171</v>
      </c>
      <c r="G34" s="216" t="s">
        <v>172</v>
      </c>
    </row>
    <row r="35" spans="1:8" x14ac:dyDescent="0.25">
      <c r="A35" s="20" t="s">
        <v>173</v>
      </c>
      <c r="B35" s="20" t="s">
        <v>174</v>
      </c>
      <c r="C35" s="20" t="s">
        <v>175</v>
      </c>
      <c r="D35" s="20" t="s">
        <v>176</v>
      </c>
      <c r="E35" s="20" t="s">
        <v>177</v>
      </c>
      <c r="F35" s="20">
        <v>86543</v>
      </c>
      <c r="G35" s="217">
        <v>67.95</v>
      </c>
    </row>
    <row r="37" spans="1:8" x14ac:dyDescent="0.25">
      <c r="B37" s="334" t="s">
        <v>178</v>
      </c>
      <c r="C37" s="334"/>
      <c r="D37" s="334"/>
      <c r="E37" s="334"/>
      <c r="F37" s="334"/>
      <c r="G37" s="334"/>
      <c r="H37" s="334"/>
    </row>
    <row r="39" spans="1:8" x14ac:dyDescent="0.25">
      <c r="B39" s="218" t="str">
        <f>_xlfn.CONCAT("Purchased by ",A35," ",B35," of ",C35," ",D35," ",E35, " for ",G35)</f>
        <v>Purchased by Liam Neeson of 123 Sunset Blvd Hollywood CA for 67.95</v>
      </c>
      <c r="C39" s="218"/>
      <c r="D39" s="218"/>
    </row>
    <row r="41" spans="1:8" x14ac:dyDescent="0.25">
      <c r="B41" s="335" t="s">
        <v>179</v>
      </c>
      <c r="C41" s="335"/>
      <c r="D41" s="335"/>
    </row>
    <row r="42" spans="1:8" x14ac:dyDescent="0.25">
      <c r="B42" s="219" t="s">
        <v>180</v>
      </c>
      <c r="C42" s="219"/>
      <c r="D42" s="219"/>
    </row>
    <row r="52" spans="1:2" ht="18.75" x14ac:dyDescent="0.3">
      <c r="A52" s="215" t="s">
        <v>181</v>
      </c>
    </row>
    <row r="53" spans="1:2" ht="18.75" x14ac:dyDescent="0.3">
      <c r="A53" s="215"/>
    </row>
    <row r="54" spans="1:2" ht="18.75" x14ac:dyDescent="0.3">
      <c r="A54" s="215"/>
    </row>
    <row r="55" spans="1:2" ht="18.75" x14ac:dyDescent="0.3">
      <c r="A55" s="215"/>
    </row>
    <row r="56" spans="1:2" x14ac:dyDescent="0.25">
      <c r="A56" s="220" t="s">
        <v>182</v>
      </c>
    </row>
    <row r="57" spans="1:2" x14ac:dyDescent="0.25">
      <c r="A57" s="221">
        <v>90</v>
      </c>
      <c r="B57" s="222" t="str">
        <f>IF(A57&gt;=90,"A",IF(A57&gt;=80,"B",IF(A57&gt;=70,"C","Did not pass")))</f>
        <v>A</v>
      </c>
    </row>
    <row r="58" spans="1:2" ht="18.75" x14ac:dyDescent="0.3">
      <c r="A58" s="215"/>
    </row>
    <row r="67" spans="2:5" x14ac:dyDescent="0.25">
      <c r="B67">
        <v>100</v>
      </c>
    </row>
    <row r="68" spans="2:5" x14ac:dyDescent="0.25">
      <c r="B68">
        <v>80</v>
      </c>
    </row>
    <row r="69" spans="2:5" x14ac:dyDescent="0.25">
      <c r="B69">
        <v>72</v>
      </c>
    </row>
    <row r="70" spans="2:5" x14ac:dyDescent="0.25">
      <c r="B70">
        <v>98</v>
      </c>
    </row>
    <row r="71" spans="2:5" x14ac:dyDescent="0.25">
      <c r="B71">
        <v>100</v>
      </c>
    </row>
    <row r="72" spans="2:5" x14ac:dyDescent="0.25">
      <c r="B72">
        <v>60</v>
      </c>
    </row>
    <row r="73" spans="2:5" x14ac:dyDescent="0.25">
      <c r="B73">
        <v>25</v>
      </c>
    </row>
    <row r="76" spans="2:5" x14ac:dyDescent="0.25">
      <c r="B76" s="27">
        <v>100</v>
      </c>
      <c r="C76" s="27">
        <v>200</v>
      </c>
      <c r="D76" s="27">
        <v>300</v>
      </c>
      <c r="E76" s="27">
        <v>400</v>
      </c>
    </row>
    <row r="77" spans="2:5" x14ac:dyDescent="0.25">
      <c r="B77" s="27" t="s">
        <v>183</v>
      </c>
      <c r="C77" s="27" t="s">
        <v>184</v>
      </c>
      <c r="D77" s="27" t="s">
        <v>185</v>
      </c>
      <c r="E77" s="27" t="s">
        <v>186</v>
      </c>
    </row>
    <row r="78" spans="2:5" ht="15.75" thickBot="1" x14ac:dyDescent="0.3"/>
    <row r="79" spans="2:5" x14ac:dyDescent="0.25">
      <c r="B79" s="283">
        <v>100</v>
      </c>
      <c r="C79" s="284"/>
      <c r="D79" s="223"/>
    </row>
    <row r="80" spans="2:5" x14ac:dyDescent="0.25">
      <c r="B80" s="285">
        <v>400</v>
      </c>
      <c r="C80" s="286"/>
      <c r="D80" s="223"/>
    </row>
    <row r="81" spans="1:7" x14ac:dyDescent="0.25">
      <c r="B81" s="285">
        <v>300</v>
      </c>
      <c r="C81" s="286"/>
      <c r="D81" s="223"/>
    </row>
    <row r="82" spans="1:7" x14ac:dyDescent="0.25">
      <c r="B82" s="285">
        <v>100</v>
      </c>
      <c r="C82" s="286"/>
      <c r="D82" s="223"/>
    </row>
    <row r="83" spans="1:7" x14ac:dyDescent="0.25">
      <c r="B83" s="285">
        <v>200</v>
      </c>
      <c r="C83" s="286"/>
      <c r="D83" s="223"/>
    </row>
    <row r="84" spans="1:7" x14ac:dyDescent="0.25">
      <c r="B84" s="287">
        <v>300</v>
      </c>
      <c r="C84" s="286"/>
      <c r="D84" s="223"/>
    </row>
    <row r="85" spans="1:7" x14ac:dyDescent="0.25">
      <c r="B85" s="285">
        <v>400</v>
      </c>
      <c r="C85" s="286"/>
      <c r="D85" s="223"/>
    </row>
    <row r="86" spans="1:7" s="47" customFormat="1" ht="15.75" thickBot="1" x14ac:dyDescent="0.3">
      <c r="B86" s="288">
        <v>200</v>
      </c>
      <c r="C86" s="289" t="str">
        <f>IF(B86&lt;101,"Beverages",IF(B86&lt;201,"Fruit",IF(B86&lt;301,"Seafood",IF(B86&lt;401,"Grains"))))</f>
        <v>Fruit</v>
      </c>
      <c r="D86" s="224"/>
    </row>
    <row r="87" spans="1:7" x14ac:dyDescent="0.25">
      <c r="C87" s="223"/>
      <c r="D87" s="223"/>
    </row>
    <row r="88" spans="1:7" ht="18.75" x14ac:dyDescent="0.3">
      <c r="A88" s="211" t="s">
        <v>187</v>
      </c>
      <c r="B88" s="211"/>
      <c r="C88" s="211"/>
      <c r="D88" s="223"/>
      <c r="G88" s="225" t="s">
        <v>188</v>
      </c>
    </row>
    <row r="89" spans="1:7" x14ac:dyDescent="0.25">
      <c r="C89" s="223"/>
      <c r="D89" s="223"/>
    </row>
    <row r="90" spans="1:7" ht="18.75" x14ac:dyDescent="0.3">
      <c r="A90" s="215"/>
      <c r="C90" s="223"/>
      <c r="D90" s="223"/>
    </row>
    <row r="91" spans="1:7" x14ac:dyDescent="0.25">
      <c r="C91" s="223"/>
      <c r="D91" s="223"/>
    </row>
    <row r="92" spans="1:7" x14ac:dyDescent="0.25">
      <c r="C92" s="223"/>
      <c r="D92" s="223"/>
    </row>
    <row r="93" spans="1:7" x14ac:dyDescent="0.25">
      <c r="C93" s="223"/>
      <c r="D93" s="223"/>
    </row>
    <row r="94" spans="1:7" x14ac:dyDescent="0.25">
      <c r="C94" s="223"/>
      <c r="D94" s="223"/>
    </row>
    <row r="95" spans="1:7" x14ac:dyDescent="0.25">
      <c r="C95" s="223"/>
      <c r="D95" s="223"/>
    </row>
    <row r="96" spans="1:7" x14ac:dyDescent="0.25">
      <c r="C96" s="223"/>
      <c r="D96" s="223"/>
    </row>
    <row r="97" spans="1:11" x14ac:dyDescent="0.25">
      <c r="C97" s="332" t="s">
        <v>189</v>
      </c>
      <c r="D97" s="223"/>
      <c r="H97" s="332" t="s">
        <v>190</v>
      </c>
    </row>
    <row r="98" spans="1:11" x14ac:dyDescent="0.25">
      <c r="B98" s="20">
        <v>14</v>
      </c>
      <c r="C98" s="227" t="b">
        <f>AND(B98&gt;10,B98&lt;15)</f>
        <v>1</v>
      </c>
      <c r="D98" s="223"/>
      <c r="F98" s="20">
        <v>7</v>
      </c>
      <c r="G98" s="20">
        <v>22</v>
      </c>
      <c r="H98" s="212" t="b">
        <f>OR(F98&gt;10,G98&gt;10)</f>
        <v>1</v>
      </c>
    </row>
    <row r="99" spans="1:11" x14ac:dyDescent="0.25">
      <c r="C99" s="227" t="s">
        <v>191</v>
      </c>
      <c r="D99" s="223"/>
      <c r="H99" s="212" t="s">
        <v>192</v>
      </c>
    </row>
    <row r="100" spans="1:11" x14ac:dyDescent="0.25">
      <c r="C100" s="223"/>
      <c r="D100" s="223"/>
    </row>
    <row r="101" spans="1:11" ht="18.75" x14ac:dyDescent="0.3">
      <c r="B101" s="215"/>
      <c r="C101" s="215"/>
      <c r="D101" s="215"/>
      <c r="F101" s="19"/>
    </row>
    <row r="103" spans="1:11" x14ac:dyDescent="0.25">
      <c r="B103" t="s">
        <v>182</v>
      </c>
    </row>
    <row r="104" spans="1:11" x14ac:dyDescent="0.25">
      <c r="B104" s="20">
        <v>44</v>
      </c>
      <c r="C104" s="212" t="s">
        <v>193</v>
      </c>
      <c r="K104" s="212" t="s">
        <v>194</v>
      </c>
    </row>
    <row r="105" spans="1:11" x14ac:dyDescent="0.25">
      <c r="B105" s="20">
        <v>10</v>
      </c>
      <c r="C105" s="212" t="b">
        <f>AND(B104&gt;=10,B105&gt;=10)</f>
        <v>1</v>
      </c>
      <c r="K105" s="228" t="str">
        <f>IF(C105=TRUE,"Plenty in stock","Reorder")</f>
        <v>Plenty in stock</v>
      </c>
    </row>
    <row r="107" spans="1:11" s="26" customFormat="1" x14ac:dyDescent="0.25"/>
    <row r="108" spans="1:11" s="26" customFormat="1" x14ac:dyDescent="0.25">
      <c r="A108" s="229">
        <v>99</v>
      </c>
    </row>
    <row r="109" spans="1:11" x14ac:dyDescent="0.25">
      <c r="E109" s="336" t="s">
        <v>195</v>
      </c>
      <c r="F109" s="336"/>
      <c r="G109" s="336"/>
      <c r="H109" s="336"/>
      <c r="I109" s="336"/>
      <c r="J109" s="336"/>
      <c r="K109" s="336"/>
    </row>
    <row r="110" spans="1:11" x14ac:dyDescent="0.25">
      <c r="B110" t="s">
        <v>182</v>
      </c>
      <c r="F110" s="26"/>
      <c r="G110" s="26"/>
    </row>
    <row r="111" spans="1:11" x14ac:dyDescent="0.25">
      <c r="B111" s="20"/>
      <c r="D111" s="26"/>
      <c r="F111" s="26"/>
      <c r="G111" s="26"/>
    </row>
    <row r="112" spans="1:11" x14ac:dyDescent="0.25">
      <c r="B112" s="20"/>
      <c r="D112" s="26"/>
    </row>
    <row r="113" spans="1:45" x14ac:dyDescent="0.25">
      <c r="D113" s="26"/>
    </row>
    <row r="114" spans="1:45" x14ac:dyDescent="0.25">
      <c r="G114" s="26"/>
    </row>
    <row r="116" spans="1:45" ht="15.75" thickBot="1" x14ac:dyDescent="0.3">
      <c r="B116" s="26" t="s">
        <v>182</v>
      </c>
      <c r="C116" s="26"/>
      <c r="D116" s="26"/>
      <c r="I116" s="230" t="s">
        <v>196</v>
      </c>
      <c r="J116" s="226" t="s">
        <v>197</v>
      </c>
      <c r="K116" s="230" t="s">
        <v>198</v>
      </c>
      <c r="L116" s="226" t="s">
        <v>199</v>
      </c>
      <c r="M116" s="226" t="s">
        <v>200</v>
      </c>
      <c r="N116" s="226" t="s">
        <v>201</v>
      </c>
    </row>
    <row r="117" spans="1:45" ht="15.75" x14ac:dyDescent="0.25">
      <c r="A117" s="26"/>
      <c r="B117" s="231">
        <v>14</v>
      </c>
      <c r="C117" s="232" t="s">
        <v>202</v>
      </c>
      <c r="D117" s="233" t="s">
        <v>203</v>
      </c>
      <c r="E117" s="234" t="s">
        <v>204</v>
      </c>
      <c r="H117" s="235"/>
      <c r="I117" s="236"/>
      <c r="J117" s="237"/>
      <c r="K117" s="238"/>
      <c r="L117" s="239"/>
      <c r="M117" s="240"/>
      <c r="N117" s="262"/>
    </row>
    <row r="118" spans="1:45" ht="16.5" thickBot="1" x14ac:dyDescent="0.3">
      <c r="A118" s="26"/>
      <c r="B118" s="231">
        <v>14</v>
      </c>
      <c r="C118" s="241" t="b">
        <f>B117=B118</f>
        <v>1</v>
      </c>
      <c r="D118" s="242" t="b">
        <f>B117&lt;=B118</f>
        <v>1</v>
      </c>
      <c r="E118" s="243" t="b">
        <f>B117&lt;B118</f>
        <v>0</v>
      </c>
      <c r="H118" s="244"/>
      <c r="I118" s="245"/>
      <c r="J118" s="246"/>
      <c r="K118" s="247"/>
      <c r="L118" s="248"/>
      <c r="M118" s="249"/>
      <c r="N118" s="263"/>
    </row>
    <row r="122" spans="1:45" x14ac:dyDescent="0.25">
      <c r="A122" s="250"/>
      <c r="B122" s="251"/>
    </row>
    <row r="124" spans="1:45" x14ac:dyDescent="0.25">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row>
    <row r="125" spans="1:45" x14ac:dyDescent="0.25">
      <c r="A125" s="99"/>
      <c r="B125" s="65">
        <v>8</v>
      </c>
      <c r="C125" s="102">
        <v>9</v>
      </c>
      <c r="D125" s="69">
        <v>9</v>
      </c>
      <c r="E125" s="102">
        <v>6</v>
      </c>
      <c r="F125" s="103">
        <v>9</v>
      </c>
      <c r="G125" s="103">
        <v>3</v>
      </c>
      <c r="H125" s="104">
        <v>8</v>
      </c>
      <c r="I125" s="69">
        <v>2</v>
      </c>
      <c r="J125" s="69">
        <v>3</v>
      </c>
      <c r="K125" s="69">
        <v>4</v>
      </c>
      <c r="L125" s="69">
        <v>5</v>
      </c>
      <c r="M125" s="69">
        <v>6</v>
      </c>
      <c r="N125" s="99"/>
      <c r="O125" s="100"/>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row>
    <row r="126" spans="1:45" x14ac:dyDescent="0.25">
      <c r="A126" s="99"/>
      <c r="B126" s="65">
        <v>4</v>
      </c>
      <c r="C126" s="102">
        <v>7</v>
      </c>
      <c r="D126" s="69">
        <v>9</v>
      </c>
      <c r="E126" s="102">
        <v>3</v>
      </c>
      <c r="F126" s="103">
        <v>4</v>
      </c>
      <c r="G126" s="103">
        <v>8</v>
      </c>
      <c r="H126" s="104">
        <v>5</v>
      </c>
      <c r="I126" s="69">
        <v>4</v>
      </c>
      <c r="J126" s="69">
        <v>3</v>
      </c>
      <c r="K126" s="69">
        <v>2</v>
      </c>
      <c r="L126" s="69">
        <v>1</v>
      </c>
      <c r="M126" s="69">
        <v>5</v>
      </c>
      <c r="N126" s="99"/>
      <c r="O126" s="100"/>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row>
    <row r="127" spans="1:45" x14ac:dyDescent="0.25">
      <c r="A127" s="98"/>
      <c r="B127" s="65">
        <v>2</v>
      </c>
      <c r="C127" s="102">
        <v>4</v>
      </c>
      <c r="D127" s="69">
        <v>4</v>
      </c>
      <c r="E127" s="102">
        <v>8</v>
      </c>
      <c r="F127" s="103">
        <v>6</v>
      </c>
      <c r="G127" s="103">
        <v>5</v>
      </c>
      <c r="H127" s="104">
        <v>3</v>
      </c>
      <c r="I127" s="69">
        <v>1</v>
      </c>
      <c r="J127" s="69">
        <v>6</v>
      </c>
      <c r="K127" s="69">
        <v>7</v>
      </c>
      <c r="L127" s="69">
        <v>2</v>
      </c>
      <c r="M127" s="69">
        <v>4</v>
      </c>
      <c r="N127" s="99"/>
      <c r="O127" s="100"/>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row>
    <row r="128" spans="1:45" x14ac:dyDescent="0.25">
      <c r="A128" s="98"/>
      <c r="B128" s="65">
        <v>8</v>
      </c>
      <c r="C128" s="102">
        <v>2</v>
      </c>
      <c r="D128" s="69">
        <v>2</v>
      </c>
      <c r="E128" s="102">
        <v>3</v>
      </c>
      <c r="F128" s="103">
        <v>7</v>
      </c>
      <c r="G128" s="103">
        <v>0</v>
      </c>
      <c r="H128" s="104">
        <v>2</v>
      </c>
      <c r="I128" s="69">
        <v>5</v>
      </c>
      <c r="J128" s="69">
        <v>7</v>
      </c>
      <c r="K128" s="69">
        <v>7</v>
      </c>
      <c r="L128" s="69">
        <v>2</v>
      </c>
      <c r="M128" s="69">
        <v>6</v>
      </c>
      <c r="N128" s="99"/>
      <c r="O128" s="100"/>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row>
    <row r="129" spans="1:45" x14ac:dyDescent="0.25">
      <c r="A129" s="98"/>
      <c r="B129" s="105">
        <f>SUM(B125:B128)</f>
        <v>22</v>
      </c>
      <c r="C129" s="101"/>
      <c r="D129" s="106">
        <f>SUM(C125:C128,E125:E128)</f>
        <v>42</v>
      </c>
      <c r="E129" s="101"/>
      <c r="F129" s="101"/>
      <c r="G129" s="107">
        <f>SUM(F125:G128)</f>
        <v>42</v>
      </c>
      <c r="H129" s="108">
        <f>SUM(H125:H128)+200</f>
        <v>218</v>
      </c>
      <c r="I129" s="101"/>
      <c r="J129" s="101"/>
      <c r="K129" s="101"/>
      <c r="L129" s="101"/>
      <c r="M129" s="101"/>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row>
    <row r="130" spans="1:45" x14ac:dyDescent="0.25">
      <c r="A130" s="98"/>
      <c r="B130" s="109" t="s">
        <v>109</v>
      </c>
      <c r="C130" s="99"/>
      <c r="D130" s="109" t="s">
        <v>110</v>
      </c>
      <c r="E130" s="99"/>
      <c r="F130" s="99"/>
      <c r="G130" s="109" t="s">
        <v>111</v>
      </c>
      <c r="H130" s="109" t="s">
        <v>276</v>
      </c>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row>
    <row r="131" spans="1:45" x14ac:dyDescent="0.25">
      <c r="A131" s="99"/>
      <c r="B131" s="99"/>
      <c r="C131" s="99"/>
      <c r="D131" s="99" t="s">
        <v>112</v>
      </c>
      <c r="E131" s="99"/>
      <c r="F131" s="99"/>
      <c r="G131" s="99" t="s">
        <v>113</v>
      </c>
      <c r="H131" s="99" t="s">
        <v>277</v>
      </c>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row>
    <row r="132" spans="1:45" x14ac:dyDescent="0.25">
      <c r="A132" s="110"/>
      <c r="B132" s="111"/>
      <c r="C132" s="99"/>
      <c r="D132" s="99">
        <f>SUM(C125:C128,E125:E128)</f>
        <v>42</v>
      </c>
      <c r="E132" s="99"/>
      <c r="F132" s="99"/>
      <c r="G132" s="99"/>
      <c r="H132" s="99"/>
      <c r="I132" s="99"/>
      <c r="J132" s="99"/>
      <c r="K132" s="99"/>
      <c r="L132" s="99"/>
      <c r="M132" s="99"/>
      <c r="N132" s="99"/>
      <c r="O132" s="99"/>
      <c r="P132" s="99"/>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99"/>
      <c r="AO132" s="99"/>
      <c r="AP132" s="99"/>
      <c r="AQ132" s="99"/>
      <c r="AR132" s="99"/>
      <c r="AS132" s="99"/>
    </row>
    <row r="133" spans="1:45" x14ac:dyDescent="0.25">
      <c r="A133" s="99"/>
      <c r="B133" s="120"/>
      <c r="C133" s="99"/>
      <c r="D133" s="99"/>
      <c r="E133" s="99"/>
      <c r="F133" s="99"/>
      <c r="G133" s="99"/>
      <c r="H133" s="99"/>
      <c r="I133" s="99"/>
      <c r="J133" s="99"/>
      <c r="K133" s="99"/>
      <c r="L133" s="99"/>
      <c r="M133" s="99"/>
      <c r="N133" s="99"/>
      <c r="O133" s="99"/>
      <c r="P133" s="99"/>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99"/>
      <c r="AO133" s="99"/>
      <c r="AP133" s="99"/>
      <c r="AQ133" s="99"/>
      <c r="AR133" s="99"/>
      <c r="AS133" s="99"/>
    </row>
  </sheetData>
  <mergeCells count="3">
    <mergeCell ref="B37:H37"/>
    <mergeCell ref="B41:D41"/>
    <mergeCell ref="E109:K10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99"/>
  </sheetPr>
  <dimension ref="A1:AM178"/>
  <sheetViews>
    <sheetView zoomScale="85" zoomScaleNormal="85" workbookViewId="0"/>
  </sheetViews>
  <sheetFormatPr defaultRowHeight="15" x14ac:dyDescent="0.25"/>
  <cols>
    <col min="3" max="3" width="11.5703125" bestFit="1" customWidth="1"/>
    <col min="6" max="6" width="9.28515625" customWidth="1"/>
    <col min="7" max="7" width="9.140625" customWidth="1"/>
    <col min="8" max="8" width="9.140625" hidden="1" customWidth="1"/>
    <col min="9" max="14" width="9.140625" customWidth="1"/>
    <col min="16" max="16" width="7.5703125" bestFit="1" customWidth="1"/>
    <col min="17" max="20" width="11" customWidth="1"/>
  </cols>
  <sheetData>
    <row r="1" spans="1:12" x14ac:dyDescent="0.25">
      <c r="A1" s="19"/>
      <c r="B1" s="18" t="s">
        <v>115</v>
      </c>
    </row>
    <row r="3" spans="1:12" x14ac:dyDescent="0.25">
      <c r="B3" s="21" t="s">
        <v>48</v>
      </c>
      <c r="C3" s="21" t="s">
        <v>49</v>
      </c>
      <c r="D3" s="21" t="s">
        <v>50</v>
      </c>
      <c r="E3" s="21" t="s">
        <v>3</v>
      </c>
    </row>
    <row r="4" spans="1:12" x14ac:dyDescent="0.25">
      <c r="B4" s="22" t="s">
        <v>51</v>
      </c>
      <c r="C4" s="22" t="s">
        <v>52</v>
      </c>
      <c r="D4" s="23">
        <v>1800</v>
      </c>
      <c r="E4" s="23" t="s">
        <v>19</v>
      </c>
    </row>
    <row r="5" spans="1:12" x14ac:dyDescent="0.25">
      <c r="B5" s="22" t="s">
        <v>53</v>
      </c>
      <c r="C5" s="22" t="s">
        <v>21</v>
      </c>
      <c r="D5" s="23">
        <v>2000</v>
      </c>
      <c r="E5" s="23" t="s">
        <v>19</v>
      </c>
    </row>
    <row r="6" spans="1:12" x14ac:dyDescent="0.25">
      <c r="B6" s="22" t="s">
        <v>54</v>
      </c>
      <c r="C6" s="22" t="s">
        <v>55</v>
      </c>
      <c r="D6" s="23">
        <v>1700</v>
      </c>
      <c r="E6" s="23" t="s">
        <v>19</v>
      </c>
    </row>
    <row r="7" spans="1:12" x14ac:dyDescent="0.25">
      <c r="B7" s="22" t="s">
        <v>31</v>
      </c>
      <c r="C7" s="22" t="s">
        <v>30</v>
      </c>
      <c r="D7" s="23">
        <v>1900</v>
      </c>
      <c r="E7" s="23" t="s">
        <v>56</v>
      </c>
    </row>
    <row r="8" spans="1:12" x14ac:dyDescent="0.25">
      <c r="B8" s="22" t="s">
        <v>57</v>
      </c>
      <c r="C8" s="22" t="s">
        <v>58</v>
      </c>
      <c r="D8" s="23">
        <v>900</v>
      </c>
      <c r="E8" s="23" t="s">
        <v>56</v>
      </c>
    </row>
    <row r="9" spans="1:12" x14ac:dyDescent="0.25">
      <c r="I9" s="24"/>
      <c r="J9" s="24"/>
      <c r="K9" s="25"/>
      <c r="L9" s="25"/>
    </row>
    <row r="26" spans="1:2" x14ac:dyDescent="0.25">
      <c r="A26" s="18"/>
      <c r="B26" s="18"/>
    </row>
    <row r="27" spans="1:2" x14ac:dyDescent="0.25">
      <c r="A27" s="18"/>
      <c r="B27" s="18"/>
    </row>
    <row r="28" spans="1:2" x14ac:dyDescent="0.25">
      <c r="A28" s="18"/>
      <c r="B28" s="18"/>
    </row>
    <row r="29" spans="1:2" x14ac:dyDescent="0.25">
      <c r="A29" s="18"/>
      <c r="B29" s="18"/>
    </row>
    <row r="30" spans="1:2" x14ac:dyDescent="0.25">
      <c r="A30" s="18"/>
      <c r="B30" s="18"/>
    </row>
    <row r="31" spans="1:2" x14ac:dyDescent="0.25">
      <c r="A31" s="18"/>
      <c r="B31" s="18"/>
    </row>
    <row r="32" spans="1:2" x14ac:dyDescent="0.25">
      <c r="A32" s="18"/>
      <c r="B32" s="18"/>
    </row>
    <row r="33" spans="1:39" x14ac:dyDescent="0.25">
      <c r="A33" s="26"/>
      <c r="B33" s="26"/>
      <c r="C33" s="26"/>
      <c r="D33" s="26"/>
      <c r="E33" s="26"/>
      <c r="F33" s="26"/>
      <c r="G33" s="26"/>
      <c r="H33" s="26"/>
      <c r="I33" s="26"/>
      <c r="J33" s="26"/>
      <c r="K33" s="26"/>
      <c r="L33" s="26"/>
      <c r="M33" s="26"/>
      <c r="N33" s="26"/>
      <c r="O33" s="26"/>
      <c r="P33" s="26"/>
      <c r="Q33" s="26"/>
      <c r="R33" s="26"/>
      <c r="S33" s="26"/>
      <c r="T33" s="26"/>
      <c r="U33" s="26"/>
      <c r="V33" s="26"/>
      <c r="W33" s="27"/>
      <c r="X33" s="27"/>
      <c r="Y33" s="27"/>
      <c r="Z33" s="27"/>
      <c r="AA33" s="27"/>
      <c r="AB33" s="27"/>
      <c r="AC33" s="27"/>
      <c r="AD33" s="27"/>
      <c r="AE33" s="27"/>
      <c r="AF33" s="27"/>
      <c r="AG33" s="27"/>
      <c r="AH33" s="27"/>
      <c r="AI33" s="27"/>
      <c r="AJ33" s="27"/>
      <c r="AK33" s="27"/>
      <c r="AL33" s="27"/>
      <c r="AM33" s="27"/>
    </row>
    <row r="34" spans="1:39" x14ac:dyDescent="0.25">
      <c r="A34" s="18"/>
      <c r="B34" s="18" t="s">
        <v>59</v>
      </c>
      <c r="C34" s="28"/>
      <c r="D34" s="26"/>
      <c r="E34" t="s">
        <v>60</v>
      </c>
      <c r="F34" s="26"/>
      <c r="G34" s="26"/>
      <c r="H34" s="26"/>
      <c r="I34" s="26"/>
      <c r="J34" s="26"/>
      <c r="K34" s="26"/>
      <c r="L34" s="26"/>
      <c r="M34" s="26"/>
      <c r="N34" s="26"/>
      <c r="O34" s="26"/>
      <c r="P34" s="26"/>
      <c r="Q34" s="26"/>
      <c r="R34" s="26"/>
      <c r="S34" s="26"/>
      <c r="T34" s="26"/>
      <c r="U34" s="26"/>
      <c r="V34" s="26"/>
      <c r="W34" s="27"/>
      <c r="X34" s="27"/>
      <c r="Y34" s="27"/>
      <c r="Z34" s="27"/>
      <c r="AA34" s="27"/>
      <c r="AB34" s="27"/>
      <c r="AC34" s="27"/>
      <c r="AD34" s="27"/>
      <c r="AE34" s="27"/>
      <c r="AF34" s="27"/>
      <c r="AG34" s="27"/>
      <c r="AH34" s="27"/>
      <c r="AI34" s="27"/>
      <c r="AJ34" s="27"/>
      <c r="AK34" s="27"/>
      <c r="AL34" s="27"/>
      <c r="AM34" s="27"/>
    </row>
    <row r="35" spans="1:39" x14ac:dyDescent="0.25">
      <c r="A35" s="29"/>
      <c r="B35" s="26" t="s">
        <v>61</v>
      </c>
      <c r="D35" s="29"/>
      <c r="E35" s="29"/>
      <c r="F35" s="29"/>
      <c r="G35" s="29"/>
      <c r="H35" s="29"/>
      <c r="I35" s="26"/>
      <c r="J35" s="26"/>
      <c r="K35" s="26"/>
      <c r="L35" s="26"/>
      <c r="M35" s="26"/>
      <c r="N35" s="26"/>
      <c r="O35" s="26"/>
      <c r="P35" s="26"/>
      <c r="Q35" s="26"/>
      <c r="R35" s="26"/>
      <c r="S35" s="26"/>
      <c r="T35" s="26"/>
      <c r="U35" s="26"/>
      <c r="V35" s="26"/>
      <c r="W35" s="27"/>
      <c r="X35" s="27"/>
      <c r="Y35" s="27"/>
      <c r="Z35" s="27"/>
      <c r="AA35" s="27"/>
      <c r="AB35" s="27"/>
      <c r="AC35" s="27"/>
      <c r="AD35" s="27"/>
      <c r="AE35" s="27"/>
      <c r="AF35" s="27"/>
      <c r="AG35" s="27"/>
      <c r="AH35" s="27"/>
      <c r="AI35" s="27"/>
      <c r="AJ35" s="27"/>
      <c r="AK35" s="27"/>
      <c r="AL35" s="27"/>
      <c r="AM35" s="27"/>
    </row>
    <row r="36" spans="1:39" x14ac:dyDescent="0.25">
      <c r="A36" s="29"/>
      <c r="B36" s="29"/>
      <c r="C36" s="29"/>
      <c r="D36" s="29"/>
      <c r="E36" s="29"/>
      <c r="F36" s="30"/>
      <c r="G36" s="30"/>
      <c r="H36" s="30"/>
      <c r="I36" s="26"/>
      <c r="J36" s="26"/>
      <c r="K36" s="26"/>
      <c r="L36" s="26"/>
      <c r="M36" s="26"/>
      <c r="N36" s="26"/>
      <c r="O36" s="26"/>
      <c r="P36" s="26"/>
      <c r="Q36" s="26"/>
      <c r="R36" s="26"/>
      <c r="S36" s="26"/>
      <c r="T36" s="26"/>
      <c r="U36" s="26"/>
      <c r="V36" s="26"/>
      <c r="W36" s="27"/>
      <c r="X36" s="27"/>
      <c r="Y36" s="27"/>
      <c r="Z36" s="27"/>
      <c r="AA36" s="27"/>
      <c r="AB36" s="27"/>
      <c r="AC36" s="27"/>
      <c r="AD36" s="27"/>
      <c r="AE36" s="27"/>
      <c r="AF36" s="27"/>
      <c r="AG36" s="27"/>
      <c r="AH36" s="27"/>
      <c r="AI36" s="27"/>
      <c r="AJ36" s="27"/>
      <c r="AK36" s="27"/>
      <c r="AL36" s="27"/>
      <c r="AM36" s="27"/>
    </row>
    <row r="37" spans="1:39" x14ac:dyDescent="0.25">
      <c r="A37" s="31" t="s">
        <v>62</v>
      </c>
      <c r="B37" s="32" t="s">
        <v>0</v>
      </c>
      <c r="C37" s="32" t="s">
        <v>1</v>
      </c>
      <c r="D37" s="32" t="s">
        <v>50</v>
      </c>
      <c r="E37" s="32" t="s">
        <v>63</v>
      </c>
      <c r="F37" s="32" t="s">
        <v>64</v>
      </c>
      <c r="G37" s="32" t="s">
        <v>65</v>
      </c>
      <c r="H37" s="33" t="s">
        <v>66</v>
      </c>
      <c r="I37" s="26"/>
      <c r="J37" s="34" t="s">
        <v>62</v>
      </c>
      <c r="K37" s="35" t="s">
        <v>0</v>
      </c>
      <c r="L37" s="35" t="s">
        <v>1</v>
      </c>
      <c r="M37" s="35" t="s">
        <v>50</v>
      </c>
      <c r="N37" s="35" t="s">
        <v>63</v>
      </c>
      <c r="O37" s="35" t="s">
        <v>64</v>
      </c>
      <c r="P37" s="35" t="s">
        <v>65</v>
      </c>
      <c r="Q37" s="36" t="s">
        <v>66</v>
      </c>
      <c r="R37" s="26"/>
      <c r="S37" s="26"/>
      <c r="T37" s="26"/>
      <c r="U37" s="26"/>
      <c r="V37" s="26"/>
      <c r="W37" s="27"/>
      <c r="X37" s="27"/>
      <c r="Y37" s="27"/>
      <c r="Z37" s="27"/>
      <c r="AA37" s="27"/>
      <c r="AB37" s="27"/>
      <c r="AC37" s="27"/>
      <c r="AD37" s="27"/>
      <c r="AE37" s="27"/>
      <c r="AF37" s="27"/>
      <c r="AG37" s="27"/>
      <c r="AH37" s="27"/>
      <c r="AI37" s="27"/>
      <c r="AJ37" s="27"/>
      <c r="AK37" s="27"/>
      <c r="AL37" s="27"/>
      <c r="AM37" s="27"/>
    </row>
    <row r="38" spans="1:39" x14ac:dyDescent="0.25">
      <c r="A38" s="37">
        <v>8</v>
      </c>
      <c r="B38" s="38" t="s">
        <v>39</v>
      </c>
      <c r="C38" s="38" t="s">
        <v>40</v>
      </c>
      <c r="D38" s="39">
        <v>14705</v>
      </c>
      <c r="E38" s="38">
        <v>33</v>
      </c>
      <c r="F38" s="38" t="s">
        <v>67</v>
      </c>
      <c r="G38" s="38" t="s">
        <v>39</v>
      </c>
      <c r="H38" s="40" t="s">
        <v>68</v>
      </c>
      <c r="I38" s="26"/>
      <c r="J38" s="37">
        <v>8</v>
      </c>
      <c r="K38" s="26" t="s">
        <v>39</v>
      </c>
      <c r="L38" s="26" t="s">
        <v>40</v>
      </c>
      <c r="M38" s="41">
        <v>14705</v>
      </c>
      <c r="N38" s="26">
        <v>33</v>
      </c>
      <c r="O38" s="26" t="s">
        <v>67</v>
      </c>
      <c r="P38" s="26" t="s">
        <v>39</v>
      </c>
      <c r="Q38" s="42" t="s">
        <v>68</v>
      </c>
      <c r="R38" s="26"/>
      <c r="S38" s="26"/>
      <c r="T38" s="26"/>
      <c r="U38" s="26"/>
      <c r="V38" s="26"/>
      <c r="W38" s="27"/>
      <c r="X38" s="27"/>
      <c r="Y38" s="27"/>
      <c r="Z38" s="27"/>
      <c r="AA38" s="27"/>
      <c r="AB38" s="27"/>
      <c r="AC38" s="27"/>
      <c r="AD38" s="27"/>
      <c r="AE38" s="27"/>
      <c r="AF38" s="27"/>
      <c r="AG38" s="27"/>
      <c r="AH38" s="27"/>
      <c r="AI38" s="27"/>
      <c r="AJ38" s="27"/>
      <c r="AK38" s="27"/>
      <c r="AL38" s="27"/>
      <c r="AM38" s="27"/>
    </row>
    <row r="39" spans="1:39" x14ac:dyDescent="0.25">
      <c r="A39" s="37">
        <v>9</v>
      </c>
      <c r="B39" s="38" t="s">
        <v>30</v>
      </c>
      <c r="C39" s="38" t="s">
        <v>31</v>
      </c>
      <c r="D39" s="39">
        <v>19882</v>
      </c>
      <c r="E39" s="38">
        <v>22</v>
      </c>
      <c r="F39" s="38" t="s">
        <v>67</v>
      </c>
      <c r="G39" s="38" t="s">
        <v>30</v>
      </c>
      <c r="H39" s="40" t="s">
        <v>68</v>
      </c>
      <c r="I39" s="26"/>
      <c r="J39" s="37">
        <v>9</v>
      </c>
      <c r="K39" s="26" t="s">
        <v>30</v>
      </c>
      <c r="L39" s="26" t="s">
        <v>31</v>
      </c>
      <c r="M39" s="41">
        <v>23535</v>
      </c>
      <c r="N39" s="26">
        <v>22</v>
      </c>
      <c r="O39" s="26" t="s">
        <v>67</v>
      </c>
      <c r="P39" s="26" t="s">
        <v>30</v>
      </c>
      <c r="Q39" s="42" t="s">
        <v>68</v>
      </c>
      <c r="R39" s="26"/>
      <c r="S39" s="26"/>
      <c r="T39" s="26"/>
      <c r="U39" s="26"/>
      <c r="V39" s="26"/>
      <c r="W39" s="27"/>
      <c r="X39" s="27"/>
      <c r="Y39" s="27"/>
      <c r="Z39" s="27"/>
      <c r="AA39" s="27"/>
      <c r="AB39" s="27"/>
      <c r="AC39" s="27"/>
      <c r="AD39" s="27"/>
      <c r="AE39" s="27"/>
      <c r="AF39" s="27"/>
      <c r="AG39" s="27"/>
      <c r="AH39" s="27"/>
      <c r="AI39" s="27"/>
      <c r="AJ39" s="27"/>
      <c r="AK39" s="27"/>
      <c r="AL39" s="27"/>
      <c r="AM39" s="27"/>
    </row>
    <row r="40" spans="1:39" x14ac:dyDescent="0.25">
      <c r="A40" s="37">
        <v>2</v>
      </c>
      <c r="B40" s="38" t="s">
        <v>24</v>
      </c>
      <c r="C40" s="38" t="s">
        <v>25</v>
      </c>
      <c r="D40" s="39">
        <v>25208</v>
      </c>
      <c r="E40" s="38">
        <v>562</v>
      </c>
      <c r="F40" s="38" t="s">
        <v>69</v>
      </c>
      <c r="G40" s="38" t="s">
        <v>68</v>
      </c>
      <c r="H40" s="40" t="s">
        <v>24</v>
      </c>
      <c r="I40" s="26"/>
      <c r="J40" s="37">
        <v>2</v>
      </c>
      <c r="K40" s="26" t="s">
        <v>24</v>
      </c>
      <c r="L40" s="26" t="s">
        <v>25</v>
      </c>
      <c r="M40" s="41">
        <v>39818</v>
      </c>
      <c r="N40" s="26">
        <v>562</v>
      </c>
      <c r="O40" s="26" t="s">
        <v>69</v>
      </c>
      <c r="P40" s="26" t="s">
        <v>68</v>
      </c>
      <c r="Q40" s="42" t="s">
        <v>24</v>
      </c>
      <c r="R40" s="26"/>
      <c r="S40" s="26"/>
      <c r="T40" s="26"/>
      <c r="U40" s="26"/>
      <c r="V40" s="26"/>
      <c r="W40" s="27"/>
      <c r="X40" s="27"/>
      <c r="Y40" s="27"/>
      <c r="Z40" s="27"/>
      <c r="AA40" s="27"/>
      <c r="AB40" s="27"/>
      <c r="AC40" s="27"/>
      <c r="AD40" s="27"/>
      <c r="AE40" s="27"/>
      <c r="AF40" s="27"/>
      <c r="AG40" s="27"/>
      <c r="AH40" s="27"/>
      <c r="AI40" s="27"/>
      <c r="AJ40" s="27"/>
      <c r="AK40" s="27"/>
      <c r="AL40" s="27"/>
      <c r="AM40" s="27"/>
    </row>
    <row r="41" spans="1:39" x14ac:dyDescent="0.25">
      <c r="A41" s="37">
        <v>5</v>
      </c>
      <c r="B41" s="38" t="s">
        <v>21</v>
      </c>
      <c r="C41" s="38" t="s">
        <v>22</v>
      </c>
      <c r="D41" s="39">
        <v>26341</v>
      </c>
      <c r="E41" s="38">
        <v>3</v>
      </c>
      <c r="F41" s="38" t="s">
        <v>67</v>
      </c>
      <c r="G41" s="38" t="s">
        <v>21</v>
      </c>
      <c r="H41" s="40" t="s">
        <v>68</v>
      </c>
      <c r="I41" s="26"/>
      <c r="J41" s="37">
        <v>5</v>
      </c>
      <c r="K41" s="26" t="s">
        <v>21</v>
      </c>
      <c r="L41" s="26" t="s">
        <v>22</v>
      </c>
      <c r="M41" s="41">
        <v>40951</v>
      </c>
      <c r="N41" s="26">
        <v>3</v>
      </c>
      <c r="O41" s="26" t="s">
        <v>67</v>
      </c>
      <c r="P41" s="26" t="s">
        <v>21</v>
      </c>
      <c r="Q41" s="42" t="s">
        <v>68</v>
      </c>
      <c r="R41" s="26"/>
      <c r="S41" s="26"/>
      <c r="T41" s="26"/>
      <c r="U41" s="26"/>
      <c r="V41" s="26"/>
      <c r="W41" s="27"/>
      <c r="X41" s="27"/>
      <c r="Y41" s="27"/>
      <c r="Z41" s="27"/>
      <c r="AA41" s="27"/>
      <c r="AB41" s="27"/>
      <c r="AC41" s="27"/>
      <c r="AD41" s="27"/>
      <c r="AE41" s="27"/>
      <c r="AF41" s="27"/>
      <c r="AG41" s="27"/>
      <c r="AH41" s="27"/>
      <c r="AI41" s="27"/>
      <c r="AJ41" s="27"/>
      <c r="AK41" s="27"/>
      <c r="AL41" s="27"/>
      <c r="AM41" s="27"/>
    </row>
    <row r="42" spans="1:39" x14ac:dyDescent="0.25">
      <c r="A42" s="37">
        <v>6</v>
      </c>
      <c r="B42" s="38" t="s">
        <v>70</v>
      </c>
      <c r="C42" s="38" t="s">
        <v>37</v>
      </c>
      <c r="D42" s="39">
        <v>32734</v>
      </c>
      <c r="E42" s="38">
        <v>45</v>
      </c>
      <c r="F42" s="38" t="s">
        <v>69</v>
      </c>
      <c r="G42" s="38" t="s">
        <v>68</v>
      </c>
      <c r="H42" s="40" t="s">
        <v>70</v>
      </c>
      <c r="I42" s="26"/>
      <c r="J42" s="37">
        <v>6</v>
      </c>
      <c r="K42" s="26" t="s">
        <v>70</v>
      </c>
      <c r="L42" s="26" t="s">
        <v>37</v>
      </c>
      <c r="M42" s="41">
        <v>41135</v>
      </c>
      <c r="N42" s="26">
        <v>45</v>
      </c>
      <c r="O42" s="26" t="s">
        <v>69</v>
      </c>
      <c r="P42" s="26" t="s">
        <v>68</v>
      </c>
      <c r="Q42" s="42" t="s">
        <v>70</v>
      </c>
      <c r="R42" s="26"/>
      <c r="S42" s="26"/>
      <c r="T42" s="26"/>
      <c r="U42" s="26"/>
      <c r="V42" s="26"/>
      <c r="W42" s="27"/>
      <c r="X42" s="27"/>
      <c r="Y42" s="27"/>
      <c r="Z42" s="27"/>
      <c r="AA42" s="27"/>
      <c r="AB42" s="27"/>
      <c r="AC42" s="27"/>
      <c r="AD42" s="27"/>
      <c r="AE42" s="27"/>
      <c r="AF42" s="27"/>
      <c r="AG42" s="27"/>
      <c r="AH42" s="27"/>
      <c r="AI42" s="27"/>
      <c r="AJ42" s="27"/>
      <c r="AK42" s="27"/>
      <c r="AL42" s="27"/>
      <c r="AM42" s="27"/>
    </row>
    <row r="43" spans="1:39" x14ac:dyDescent="0.25">
      <c r="A43" s="37">
        <v>4</v>
      </c>
      <c r="B43" s="38" t="s">
        <v>47</v>
      </c>
      <c r="C43" s="38" t="s">
        <v>27</v>
      </c>
      <c r="D43" s="39">
        <v>38385</v>
      </c>
      <c r="E43" s="38">
        <v>99</v>
      </c>
      <c r="F43" s="38" t="s">
        <v>67</v>
      </c>
      <c r="G43" s="38" t="s">
        <v>47</v>
      </c>
      <c r="H43" s="40" t="s">
        <v>68</v>
      </c>
      <c r="I43" s="26"/>
      <c r="J43" s="37">
        <v>4</v>
      </c>
      <c r="K43" s="26" t="s">
        <v>47</v>
      </c>
      <c r="L43" s="26" t="s">
        <v>27</v>
      </c>
      <c r="M43" s="41">
        <v>41672</v>
      </c>
      <c r="N43" s="26">
        <v>99</v>
      </c>
      <c r="O43" s="26" t="s">
        <v>67</v>
      </c>
      <c r="P43" s="26" t="s">
        <v>47</v>
      </c>
      <c r="Q43" s="42" t="s">
        <v>68</v>
      </c>
      <c r="R43" s="26"/>
      <c r="S43" s="26"/>
      <c r="T43" s="26"/>
      <c r="U43" s="26"/>
      <c r="V43" s="26"/>
      <c r="W43" s="27"/>
      <c r="X43" s="27"/>
      <c r="Y43" s="27"/>
      <c r="Z43" s="27"/>
      <c r="AA43" s="27"/>
      <c r="AB43" s="27"/>
      <c r="AC43" s="27"/>
      <c r="AD43" s="27"/>
      <c r="AE43" s="27"/>
      <c r="AF43" s="27"/>
      <c r="AG43" s="27"/>
      <c r="AH43" s="27"/>
      <c r="AI43" s="27"/>
      <c r="AJ43" s="27"/>
      <c r="AK43" s="27"/>
      <c r="AL43" s="27"/>
      <c r="AM43" s="27"/>
    </row>
    <row r="44" spans="1:39" x14ac:dyDescent="0.25">
      <c r="A44" s="37">
        <v>9</v>
      </c>
      <c r="B44" s="38" t="s">
        <v>33</v>
      </c>
      <c r="C44" s="38" t="s">
        <v>34</v>
      </c>
      <c r="D44" s="39">
        <v>41703</v>
      </c>
      <c r="E44" s="38">
        <v>152</v>
      </c>
      <c r="F44" s="38" t="s">
        <v>67</v>
      </c>
      <c r="G44" s="38" t="s">
        <v>33</v>
      </c>
      <c r="H44" s="40" t="s">
        <v>68</v>
      </c>
      <c r="I44" s="26"/>
      <c r="J44" s="37">
        <v>9</v>
      </c>
      <c r="K44" s="26" t="s">
        <v>33</v>
      </c>
      <c r="L44" s="26" t="s">
        <v>34</v>
      </c>
      <c r="M44" s="41">
        <v>41703</v>
      </c>
      <c r="N44" s="26">
        <v>152</v>
      </c>
      <c r="O44" s="26" t="s">
        <v>67</v>
      </c>
      <c r="P44" s="26" t="s">
        <v>33</v>
      </c>
      <c r="Q44" s="42" t="s">
        <v>68</v>
      </c>
      <c r="R44" s="26"/>
      <c r="S44" s="26"/>
      <c r="T44" s="26"/>
      <c r="U44" s="26"/>
      <c r="V44" s="26"/>
      <c r="W44" s="27"/>
      <c r="X44" s="27"/>
      <c r="Y44" s="27"/>
      <c r="Z44" s="27"/>
      <c r="AA44" s="27"/>
      <c r="AB44" s="27"/>
      <c r="AC44" s="27"/>
      <c r="AD44" s="27"/>
      <c r="AE44" s="27"/>
      <c r="AF44" s="27"/>
      <c r="AG44" s="27"/>
      <c r="AH44" s="27"/>
      <c r="AI44" s="27"/>
      <c r="AJ44" s="27"/>
      <c r="AK44" s="27"/>
      <c r="AL44" s="27"/>
      <c r="AM44" s="27"/>
    </row>
    <row r="45" spans="1:39" x14ac:dyDescent="0.25">
      <c r="A45" s="37">
        <v>3</v>
      </c>
      <c r="B45" s="38" t="s">
        <v>71</v>
      </c>
      <c r="C45" s="38" t="s">
        <v>18</v>
      </c>
      <c r="D45" s="39">
        <v>41707</v>
      </c>
      <c r="E45" s="38">
        <v>333</v>
      </c>
      <c r="F45" s="38" t="s">
        <v>67</v>
      </c>
      <c r="G45" s="38" t="s">
        <v>71</v>
      </c>
      <c r="H45" s="40" t="s">
        <v>68</v>
      </c>
      <c r="I45" s="26"/>
      <c r="J45" s="37">
        <v>3</v>
      </c>
      <c r="K45" s="26" t="s">
        <v>71</v>
      </c>
      <c r="L45" s="26" t="s">
        <v>18</v>
      </c>
      <c r="M45" s="41">
        <v>41707</v>
      </c>
      <c r="N45" s="26">
        <v>333</v>
      </c>
      <c r="O45" s="26" t="s">
        <v>67</v>
      </c>
      <c r="P45" s="26" t="s">
        <v>71</v>
      </c>
      <c r="Q45" s="42" t="s">
        <v>68</v>
      </c>
      <c r="R45" s="26"/>
      <c r="S45" s="26"/>
      <c r="T45" s="26"/>
      <c r="U45" s="26"/>
      <c r="V45" s="26"/>
      <c r="W45" s="27"/>
      <c r="X45" s="27"/>
      <c r="Y45" s="27"/>
      <c r="Z45" s="27"/>
      <c r="AA45" s="27"/>
      <c r="AB45" s="27"/>
      <c r="AC45" s="27"/>
      <c r="AD45" s="27"/>
      <c r="AE45" s="27"/>
      <c r="AF45" s="27"/>
      <c r="AG45" s="27"/>
      <c r="AH45" s="27"/>
      <c r="AI45" s="27"/>
      <c r="AJ45" s="27"/>
      <c r="AK45" s="27"/>
      <c r="AL45" s="27"/>
      <c r="AM45" s="27"/>
    </row>
    <row r="46" spans="1:39" x14ac:dyDescent="0.25">
      <c r="A46" s="37">
        <v>7</v>
      </c>
      <c r="B46" s="38" t="s">
        <v>36</v>
      </c>
      <c r="C46" s="38" t="s">
        <v>37</v>
      </c>
      <c r="D46" s="39">
        <v>42072</v>
      </c>
      <c r="E46" s="38">
        <v>20</v>
      </c>
      <c r="F46" s="38" t="s">
        <v>69</v>
      </c>
      <c r="G46" s="38" t="s">
        <v>68</v>
      </c>
      <c r="H46" s="40" t="s">
        <v>36</v>
      </c>
      <c r="I46" s="26"/>
      <c r="J46" s="37">
        <v>7</v>
      </c>
      <c r="K46" s="26" t="s">
        <v>36</v>
      </c>
      <c r="L46" s="26" t="s">
        <v>37</v>
      </c>
      <c r="M46" s="41">
        <v>42072</v>
      </c>
      <c r="N46" s="26">
        <v>20</v>
      </c>
      <c r="O46" s="26" t="s">
        <v>69</v>
      </c>
      <c r="P46" s="26" t="s">
        <v>68</v>
      </c>
      <c r="Q46" s="42" t="s">
        <v>36</v>
      </c>
      <c r="R46" s="26"/>
      <c r="S46" s="26"/>
      <c r="T46" s="26"/>
      <c r="U46" s="26"/>
      <c r="V46" s="26"/>
      <c r="W46" s="27"/>
      <c r="X46" s="27"/>
      <c r="Y46" s="27"/>
      <c r="Z46" s="27"/>
      <c r="AA46" s="27"/>
      <c r="AB46" s="27"/>
      <c r="AC46" s="27"/>
      <c r="AD46" s="27"/>
      <c r="AE46" s="27"/>
      <c r="AF46" s="27"/>
      <c r="AG46" s="27"/>
      <c r="AH46" s="27"/>
      <c r="AI46" s="27"/>
      <c r="AJ46" s="27"/>
      <c r="AK46" s="27"/>
      <c r="AL46" s="27"/>
      <c r="AM46" s="27"/>
    </row>
    <row r="47" spans="1:39" x14ac:dyDescent="0.25">
      <c r="A47" s="43">
        <v>1</v>
      </c>
      <c r="B47" s="44" t="s">
        <v>43</v>
      </c>
      <c r="C47" s="44" t="s">
        <v>44</v>
      </c>
      <c r="D47" s="45">
        <v>42108</v>
      </c>
      <c r="E47" s="44">
        <v>9</v>
      </c>
      <c r="F47" s="44" t="s">
        <v>69</v>
      </c>
      <c r="G47" s="44" t="s">
        <v>68</v>
      </c>
      <c r="H47" s="46" t="s">
        <v>43</v>
      </c>
      <c r="I47" s="26"/>
      <c r="J47" s="43">
        <v>1</v>
      </c>
      <c r="K47" s="47" t="s">
        <v>43</v>
      </c>
      <c r="L47" s="47" t="s">
        <v>44</v>
      </c>
      <c r="M47" s="48">
        <v>42108</v>
      </c>
      <c r="N47" s="47">
        <v>9</v>
      </c>
      <c r="O47" s="47" t="s">
        <v>69</v>
      </c>
      <c r="P47" s="47" t="s">
        <v>68</v>
      </c>
      <c r="Q47" s="49" t="s">
        <v>43</v>
      </c>
      <c r="R47" s="26"/>
      <c r="S47" s="26"/>
      <c r="T47" s="26"/>
      <c r="U47" s="26"/>
      <c r="V47" s="26"/>
      <c r="W47" s="27"/>
      <c r="X47" s="27"/>
      <c r="Y47" s="27"/>
      <c r="Z47" s="27"/>
      <c r="AA47" s="27"/>
      <c r="AB47" s="27"/>
      <c r="AC47" s="27"/>
      <c r="AD47" s="27"/>
      <c r="AE47" s="27"/>
      <c r="AF47" s="27"/>
      <c r="AG47" s="27"/>
      <c r="AH47" s="27"/>
      <c r="AI47" s="27"/>
      <c r="AJ47" s="27"/>
      <c r="AK47" s="27"/>
      <c r="AL47" s="27"/>
      <c r="AM47" s="27"/>
    </row>
    <row r="48" spans="1:39" x14ac:dyDescent="0.25">
      <c r="A48" s="26"/>
      <c r="B48" s="26"/>
      <c r="C48" s="26"/>
      <c r="D48" s="26"/>
      <c r="E48" s="26"/>
      <c r="F48" s="26"/>
      <c r="G48" s="26"/>
      <c r="H48" s="26"/>
      <c r="I48" s="26"/>
      <c r="J48" s="26"/>
      <c r="K48" s="26"/>
      <c r="L48" s="26"/>
      <c r="M48" s="26"/>
      <c r="N48" s="26"/>
      <c r="O48" s="26"/>
      <c r="P48" s="26"/>
      <c r="Q48" s="26"/>
      <c r="R48" s="26"/>
      <c r="S48" s="26"/>
      <c r="T48" s="26"/>
      <c r="U48" s="26"/>
      <c r="V48" s="26"/>
      <c r="W48" s="27"/>
      <c r="X48" s="27"/>
      <c r="Y48" s="27"/>
      <c r="Z48" s="27"/>
      <c r="AA48" s="27"/>
      <c r="AB48" s="27"/>
      <c r="AC48" s="27"/>
      <c r="AD48" s="27"/>
      <c r="AE48" s="27"/>
      <c r="AF48" s="27"/>
      <c r="AG48" s="27"/>
      <c r="AH48" s="27"/>
      <c r="AI48" s="27"/>
      <c r="AJ48" s="27"/>
      <c r="AK48" s="27"/>
      <c r="AL48" s="27"/>
      <c r="AM48" s="27"/>
    </row>
    <row r="49" spans="1:39" x14ac:dyDescent="0.25">
      <c r="A49" s="50"/>
      <c r="B49" s="50"/>
      <c r="C49" s="50"/>
      <c r="D49" s="50"/>
      <c r="E49" s="50"/>
      <c r="F49" s="50"/>
      <c r="G49" s="50"/>
      <c r="H49" s="50"/>
      <c r="I49" s="50"/>
      <c r="J49" s="50"/>
      <c r="K49" s="50" t="s">
        <v>68</v>
      </c>
      <c r="L49" s="50"/>
      <c r="M49" s="50"/>
      <c r="N49" s="50"/>
      <c r="O49" s="50"/>
      <c r="P49" s="50"/>
      <c r="Q49" s="50"/>
      <c r="R49" s="50"/>
      <c r="S49" s="50"/>
      <c r="T49" s="50"/>
      <c r="U49" s="50"/>
      <c r="V49" s="50"/>
      <c r="W49" s="27"/>
      <c r="X49" s="27"/>
      <c r="Y49" s="27"/>
      <c r="Z49" s="27"/>
      <c r="AA49" s="27"/>
      <c r="AB49" s="27"/>
      <c r="AC49" s="27"/>
      <c r="AD49" s="27"/>
      <c r="AE49" s="27"/>
      <c r="AF49" s="27"/>
      <c r="AG49" s="27"/>
      <c r="AH49" s="27"/>
      <c r="AI49" s="27"/>
      <c r="AJ49" s="27"/>
      <c r="AK49" s="27"/>
      <c r="AL49" s="27"/>
      <c r="AM49" s="27"/>
    </row>
    <row r="50" spans="1:39" x14ac:dyDescent="0.25">
      <c r="A50" s="50"/>
      <c r="B50" s="50"/>
      <c r="C50" s="50"/>
      <c r="D50" s="50"/>
      <c r="E50" s="50"/>
      <c r="F50" s="50"/>
      <c r="G50" s="50"/>
      <c r="H50" s="50"/>
      <c r="I50" s="50"/>
      <c r="J50" s="50"/>
      <c r="K50" s="50" t="s">
        <v>68</v>
      </c>
      <c r="L50" s="50"/>
      <c r="M50" s="50"/>
      <c r="N50" s="50"/>
      <c r="O50" s="50"/>
      <c r="P50" s="50"/>
      <c r="Q50" s="50"/>
      <c r="R50" s="50"/>
      <c r="S50" s="50"/>
      <c r="T50" s="50"/>
      <c r="U50" s="50"/>
      <c r="V50" s="50"/>
      <c r="W50" s="27"/>
      <c r="X50" s="27"/>
      <c r="Y50" s="27"/>
      <c r="Z50" s="27"/>
      <c r="AA50" s="27"/>
      <c r="AB50" s="27"/>
      <c r="AC50" s="27"/>
      <c r="AD50" s="27"/>
      <c r="AE50" s="27"/>
      <c r="AF50" s="27"/>
      <c r="AG50" s="27"/>
      <c r="AH50" s="27"/>
      <c r="AI50" s="27"/>
      <c r="AJ50" s="27"/>
      <c r="AK50" s="27"/>
      <c r="AL50" s="27"/>
      <c r="AM50" s="27"/>
    </row>
    <row r="51" spans="1:39" x14ac:dyDescent="0.25">
      <c r="A51" s="50"/>
      <c r="B51" s="50"/>
      <c r="C51" s="50"/>
      <c r="D51" s="50"/>
      <c r="E51" s="50"/>
      <c r="F51" s="50"/>
      <c r="G51" s="50"/>
      <c r="H51" s="50"/>
      <c r="I51" s="50"/>
      <c r="J51" s="50"/>
      <c r="K51" s="50" t="s">
        <v>68</v>
      </c>
      <c r="L51" s="50"/>
      <c r="M51" s="50"/>
      <c r="N51" s="50"/>
      <c r="O51" s="50"/>
      <c r="P51" s="50"/>
      <c r="Q51" s="50"/>
      <c r="R51" s="50"/>
      <c r="S51" s="50"/>
      <c r="T51" s="50"/>
      <c r="U51" s="50"/>
      <c r="V51" s="50"/>
      <c r="W51" s="27"/>
      <c r="X51" s="27"/>
      <c r="Y51" s="27"/>
      <c r="Z51" s="27"/>
      <c r="AA51" s="27"/>
      <c r="AB51" s="27"/>
      <c r="AC51" s="27"/>
      <c r="AD51" s="27"/>
      <c r="AE51" s="27"/>
      <c r="AF51" s="27"/>
      <c r="AG51" s="27"/>
      <c r="AH51" s="27"/>
      <c r="AI51" s="27"/>
      <c r="AJ51" s="27"/>
      <c r="AK51" s="27"/>
      <c r="AL51" s="27"/>
      <c r="AM51" s="27"/>
    </row>
    <row r="52" spans="1:39" x14ac:dyDescent="0.25">
      <c r="A52" s="50"/>
      <c r="B52" s="50"/>
      <c r="C52" s="50"/>
      <c r="D52" s="50"/>
      <c r="E52" s="50"/>
      <c r="F52" s="50"/>
      <c r="G52" s="50"/>
      <c r="H52" s="50"/>
      <c r="I52" s="50"/>
      <c r="J52" s="50"/>
      <c r="K52" s="50" t="s">
        <v>68</v>
      </c>
      <c r="L52" s="50"/>
      <c r="M52" s="50"/>
      <c r="N52" s="50"/>
      <c r="O52" s="50"/>
      <c r="P52" s="50"/>
      <c r="Q52" s="50"/>
      <c r="R52" s="50"/>
      <c r="S52" s="50"/>
      <c r="T52" s="50"/>
      <c r="U52" s="50"/>
      <c r="V52" s="50"/>
      <c r="W52" s="27"/>
      <c r="X52" s="27"/>
      <c r="Y52" s="27"/>
      <c r="Z52" s="27"/>
      <c r="AA52" s="27"/>
      <c r="AB52" s="27"/>
      <c r="AC52" s="27"/>
      <c r="AD52" s="27"/>
      <c r="AE52" s="27"/>
      <c r="AF52" s="27"/>
      <c r="AG52" s="27"/>
      <c r="AH52" s="27"/>
      <c r="AI52" s="27"/>
      <c r="AJ52" s="27"/>
      <c r="AK52" s="27"/>
      <c r="AL52" s="27"/>
      <c r="AM52" s="27"/>
    </row>
    <row r="53" spans="1:39" x14ac:dyDescent="0.25">
      <c r="A53" s="50"/>
      <c r="B53" s="50"/>
      <c r="C53" s="50"/>
      <c r="D53" s="50"/>
      <c r="E53" s="50"/>
      <c r="F53" s="50"/>
      <c r="G53" s="50"/>
      <c r="H53" s="50"/>
      <c r="I53" s="50"/>
      <c r="J53" s="50"/>
      <c r="K53" s="50"/>
      <c r="L53" s="50"/>
      <c r="M53" s="50"/>
      <c r="N53" s="50"/>
      <c r="O53" s="50"/>
      <c r="P53" s="50"/>
      <c r="Q53" s="50"/>
      <c r="R53" s="50"/>
      <c r="S53" s="50"/>
      <c r="T53" s="50"/>
      <c r="U53" s="50"/>
      <c r="V53" s="50"/>
      <c r="W53" s="27"/>
      <c r="X53" s="27"/>
      <c r="Y53" s="27"/>
      <c r="Z53" s="27"/>
      <c r="AA53" s="27"/>
      <c r="AB53" s="27"/>
      <c r="AC53" s="27"/>
      <c r="AD53" s="27"/>
      <c r="AE53" s="27"/>
      <c r="AF53" s="27"/>
      <c r="AG53" s="27"/>
      <c r="AH53" s="27"/>
      <c r="AI53" s="27"/>
      <c r="AJ53" s="27"/>
      <c r="AK53" s="27"/>
      <c r="AL53" s="27"/>
      <c r="AM53" s="27"/>
    </row>
    <row r="54" spans="1:39" x14ac:dyDescent="0.25">
      <c r="A54" s="50"/>
      <c r="B54" s="50"/>
      <c r="C54" s="50"/>
      <c r="D54" s="50"/>
      <c r="E54" s="50"/>
      <c r="F54" s="50"/>
      <c r="G54" s="50"/>
      <c r="H54" s="50"/>
      <c r="I54" s="50"/>
      <c r="J54" s="50"/>
      <c r="K54" s="50"/>
      <c r="L54" s="50"/>
      <c r="M54" s="50"/>
      <c r="N54" s="50"/>
      <c r="O54" s="50"/>
      <c r="P54" s="50"/>
      <c r="Q54" s="50"/>
      <c r="R54" s="50"/>
      <c r="S54" s="50"/>
      <c r="T54" s="50"/>
      <c r="U54" s="50"/>
      <c r="V54" s="50"/>
      <c r="W54" s="27"/>
      <c r="X54" s="27"/>
      <c r="Y54" s="27"/>
      <c r="Z54" s="27"/>
      <c r="AA54" s="27"/>
      <c r="AB54" s="27"/>
      <c r="AC54" s="27"/>
      <c r="AD54" s="27"/>
      <c r="AE54" s="27"/>
      <c r="AF54" s="27"/>
      <c r="AG54" s="27"/>
      <c r="AH54" s="27"/>
      <c r="AI54" s="27"/>
      <c r="AJ54" s="27"/>
      <c r="AK54" s="27"/>
      <c r="AL54" s="27"/>
      <c r="AM54" s="27"/>
    </row>
    <row r="55" spans="1:39" x14ac:dyDescent="0.25">
      <c r="A55" s="50"/>
      <c r="B55" s="50"/>
      <c r="C55" s="50"/>
      <c r="D55" s="50"/>
      <c r="E55" s="50"/>
      <c r="F55" s="50"/>
      <c r="G55" s="50"/>
      <c r="H55" s="50"/>
      <c r="I55" s="50"/>
      <c r="J55" s="50"/>
      <c r="K55" s="50"/>
      <c r="L55" s="50"/>
      <c r="M55" s="50"/>
      <c r="N55" s="50"/>
      <c r="O55" s="50"/>
      <c r="P55" s="50"/>
      <c r="Q55" s="50"/>
      <c r="R55" s="50"/>
      <c r="S55" s="50"/>
      <c r="T55" s="50"/>
      <c r="U55" s="50"/>
      <c r="V55" s="50"/>
      <c r="W55" s="27"/>
      <c r="X55" s="27"/>
      <c r="Y55" s="27"/>
      <c r="Z55" s="27"/>
      <c r="AA55" s="27"/>
      <c r="AB55" s="27"/>
      <c r="AC55" s="27"/>
      <c r="AD55" s="27"/>
      <c r="AE55" s="27"/>
      <c r="AF55" s="27"/>
      <c r="AG55" s="27"/>
      <c r="AH55" s="27"/>
      <c r="AI55" s="27"/>
      <c r="AJ55" s="27"/>
      <c r="AK55" s="27"/>
      <c r="AL55" s="27"/>
      <c r="AM55" s="27"/>
    </row>
    <row r="56" spans="1:39" x14ac:dyDescent="0.25">
      <c r="A56" s="50"/>
      <c r="B56" s="50"/>
      <c r="C56" s="50"/>
      <c r="D56" s="50"/>
      <c r="E56" s="50"/>
      <c r="F56" s="50"/>
      <c r="G56" s="50"/>
      <c r="H56" s="50"/>
      <c r="I56" s="50"/>
      <c r="J56" s="50"/>
      <c r="K56" s="50"/>
      <c r="L56" s="50"/>
      <c r="M56" s="50"/>
      <c r="N56" s="50"/>
      <c r="O56" s="50"/>
      <c r="P56" s="50"/>
      <c r="Q56" s="50"/>
      <c r="R56" s="50"/>
      <c r="S56" s="50"/>
      <c r="T56" s="50"/>
      <c r="U56" s="50"/>
      <c r="V56" s="50"/>
      <c r="W56" s="27"/>
      <c r="X56" s="27"/>
      <c r="Y56" s="27"/>
      <c r="Z56" s="27"/>
      <c r="AA56" s="27"/>
      <c r="AB56" s="27"/>
      <c r="AC56" s="27"/>
      <c r="AD56" s="27"/>
      <c r="AE56" s="27"/>
      <c r="AF56" s="27"/>
      <c r="AG56" s="27"/>
      <c r="AH56" s="27"/>
      <c r="AI56" s="27"/>
      <c r="AJ56" s="27"/>
      <c r="AK56" s="27"/>
      <c r="AL56" s="27"/>
      <c r="AM56" s="27"/>
    </row>
    <row r="57" spans="1:39" x14ac:dyDescent="0.25">
      <c r="A57" s="50"/>
      <c r="B57" s="50"/>
      <c r="C57" s="50"/>
      <c r="D57" s="50"/>
      <c r="E57" s="50"/>
      <c r="F57" s="50"/>
      <c r="G57" s="50"/>
      <c r="H57" s="50"/>
      <c r="I57" s="50"/>
      <c r="J57" s="50"/>
      <c r="K57" s="50"/>
      <c r="L57" s="50"/>
      <c r="M57" s="50"/>
      <c r="N57" s="50"/>
      <c r="O57" s="50"/>
      <c r="P57" s="50"/>
      <c r="Q57" s="50"/>
      <c r="R57" s="50"/>
      <c r="S57" s="50"/>
      <c r="T57" s="50"/>
      <c r="U57" s="50"/>
      <c r="V57" s="50"/>
      <c r="W57" s="27"/>
      <c r="X57" s="27"/>
      <c r="Y57" s="27"/>
      <c r="Z57" s="27"/>
      <c r="AA57" s="27"/>
      <c r="AB57" s="27"/>
      <c r="AC57" s="27"/>
      <c r="AD57" s="27"/>
      <c r="AE57" s="27"/>
      <c r="AF57" s="27"/>
      <c r="AG57" s="27"/>
      <c r="AH57" s="27"/>
      <c r="AI57" s="27"/>
      <c r="AJ57" s="27"/>
      <c r="AK57" s="27"/>
      <c r="AL57" s="27"/>
      <c r="AM57" s="27"/>
    </row>
    <row r="58" spans="1:39" x14ac:dyDescent="0.25">
      <c r="A58" s="50"/>
      <c r="B58" s="50"/>
      <c r="C58" s="50"/>
      <c r="D58" s="50"/>
      <c r="E58" s="50"/>
      <c r="F58" s="50"/>
      <c r="G58" s="50"/>
      <c r="H58" s="50"/>
      <c r="I58" s="50"/>
      <c r="J58" s="50"/>
      <c r="K58" s="50"/>
      <c r="L58" s="50"/>
      <c r="M58" s="50"/>
      <c r="N58" s="50"/>
      <c r="O58" s="50"/>
      <c r="P58" s="50"/>
      <c r="Q58" s="50"/>
      <c r="R58" s="50"/>
      <c r="S58" s="50"/>
      <c r="T58" s="50"/>
      <c r="U58" s="50"/>
      <c r="V58" s="50"/>
      <c r="W58" s="27"/>
      <c r="X58" s="27"/>
      <c r="Y58" s="27"/>
      <c r="Z58" s="27"/>
      <c r="AA58" s="27"/>
      <c r="AB58" s="27"/>
      <c r="AC58" s="27"/>
      <c r="AD58" s="27"/>
      <c r="AE58" s="27"/>
      <c r="AF58" s="27"/>
      <c r="AG58" s="27"/>
      <c r="AH58" s="27"/>
      <c r="AI58" s="27"/>
      <c r="AJ58" s="27"/>
      <c r="AK58" s="27"/>
      <c r="AL58" s="27"/>
      <c r="AM58" s="27"/>
    </row>
    <row r="59" spans="1:39" x14ac:dyDescent="0.25">
      <c r="A59" s="50"/>
      <c r="B59" s="50"/>
      <c r="C59" s="50"/>
      <c r="D59" s="50"/>
      <c r="E59" s="50"/>
      <c r="F59" s="50"/>
      <c r="G59" s="50"/>
      <c r="H59" s="50"/>
      <c r="I59" s="50"/>
      <c r="J59" s="50"/>
      <c r="K59" s="50"/>
      <c r="L59" s="50"/>
      <c r="M59" s="50"/>
      <c r="N59" s="50"/>
      <c r="O59" s="50"/>
      <c r="P59" s="50"/>
      <c r="Q59" s="50"/>
      <c r="R59" s="50"/>
      <c r="S59" s="50"/>
      <c r="T59" s="50"/>
      <c r="U59" s="50"/>
      <c r="V59" s="50"/>
      <c r="W59" s="27"/>
      <c r="X59" s="27"/>
      <c r="Y59" s="27"/>
      <c r="Z59" s="27"/>
      <c r="AA59" s="27"/>
      <c r="AB59" s="27"/>
      <c r="AC59" s="27"/>
      <c r="AD59" s="27"/>
      <c r="AE59" s="27"/>
      <c r="AF59" s="27"/>
      <c r="AG59" s="27"/>
      <c r="AH59" s="27"/>
      <c r="AI59" s="27"/>
      <c r="AJ59" s="27"/>
      <c r="AK59" s="27"/>
      <c r="AL59" s="27"/>
      <c r="AM59" s="27"/>
    </row>
    <row r="60" spans="1:39" x14ac:dyDescent="0.25">
      <c r="A60" s="26"/>
      <c r="B60" s="26"/>
      <c r="C60" s="26"/>
      <c r="D60" s="26"/>
      <c r="E60" s="26"/>
      <c r="F60" s="26"/>
      <c r="G60" s="26"/>
      <c r="H60" s="26"/>
      <c r="I60" s="26"/>
      <c r="J60" s="26"/>
      <c r="K60" s="26"/>
      <c r="L60" s="26"/>
      <c r="M60" s="26"/>
      <c r="N60" s="26"/>
      <c r="O60" s="26"/>
      <c r="P60" s="26"/>
      <c r="Q60" s="26"/>
      <c r="R60" s="26"/>
      <c r="S60" s="26"/>
      <c r="T60" s="26"/>
      <c r="U60" s="26"/>
      <c r="V60" s="26"/>
      <c r="W60" s="27"/>
      <c r="X60" s="27"/>
      <c r="Y60" s="27"/>
      <c r="Z60" s="27"/>
      <c r="AA60" s="27"/>
      <c r="AB60" s="27"/>
      <c r="AC60" s="27"/>
      <c r="AD60" s="27"/>
      <c r="AE60" s="27"/>
      <c r="AF60" s="27"/>
      <c r="AG60" s="27"/>
      <c r="AH60" s="27"/>
      <c r="AI60" s="27"/>
      <c r="AJ60" s="27"/>
      <c r="AK60" s="27"/>
      <c r="AL60" s="27"/>
      <c r="AM60" s="27"/>
    </row>
    <row r="61" spans="1:39" x14ac:dyDescent="0.25">
      <c r="A61" s="26"/>
      <c r="B61" s="26"/>
      <c r="C61" s="26"/>
      <c r="D61" s="26"/>
      <c r="E61" s="26"/>
      <c r="F61" s="26"/>
      <c r="G61" s="26"/>
      <c r="H61" s="26"/>
      <c r="I61" s="26"/>
      <c r="J61" s="26"/>
      <c r="K61" s="26"/>
      <c r="L61" s="26"/>
      <c r="M61" s="26"/>
      <c r="N61" s="26"/>
      <c r="O61" s="26"/>
      <c r="P61" s="26"/>
      <c r="Q61" s="26"/>
      <c r="R61" s="26"/>
      <c r="S61" s="26"/>
      <c r="T61" s="26"/>
      <c r="U61" s="26"/>
      <c r="V61" s="26"/>
      <c r="W61" s="27"/>
      <c r="X61" s="27"/>
      <c r="Y61" s="27"/>
      <c r="Z61" s="27"/>
      <c r="AA61" s="27"/>
      <c r="AB61" s="27"/>
      <c r="AC61" s="27"/>
      <c r="AD61" s="27"/>
      <c r="AE61" s="27"/>
      <c r="AF61" s="27"/>
      <c r="AG61" s="27"/>
      <c r="AH61" s="27"/>
      <c r="AI61" s="27"/>
      <c r="AJ61" s="27"/>
      <c r="AK61" s="27"/>
      <c r="AL61" s="27"/>
      <c r="AM61" s="27"/>
    </row>
    <row r="62" spans="1:39" x14ac:dyDescent="0.25">
      <c r="A62" s="26"/>
      <c r="B62" s="26"/>
      <c r="C62" s="26"/>
      <c r="D62" s="26"/>
      <c r="E62" s="26"/>
      <c r="F62" s="26"/>
      <c r="G62" s="26"/>
      <c r="H62" s="26"/>
      <c r="I62" s="26"/>
      <c r="J62" s="26"/>
      <c r="K62" s="26"/>
      <c r="L62" s="26"/>
      <c r="M62" s="26"/>
      <c r="N62" s="26"/>
      <c r="O62" s="26"/>
      <c r="P62" s="26"/>
      <c r="Q62" s="26"/>
      <c r="R62" s="26"/>
      <c r="S62" s="26"/>
      <c r="T62" s="26"/>
      <c r="U62" s="26"/>
      <c r="V62" s="26"/>
      <c r="W62" s="27"/>
      <c r="X62" s="27"/>
      <c r="Y62" s="27"/>
      <c r="Z62" s="27"/>
      <c r="AA62" s="27"/>
      <c r="AB62" s="27"/>
      <c r="AC62" s="27"/>
      <c r="AD62" s="27"/>
      <c r="AE62" s="27"/>
      <c r="AF62" s="27"/>
      <c r="AG62" s="27"/>
      <c r="AH62" s="27"/>
      <c r="AI62" s="27"/>
      <c r="AJ62" s="27"/>
      <c r="AK62" s="27"/>
      <c r="AL62" s="27"/>
      <c r="AM62" s="27"/>
    </row>
    <row r="63" spans="1:39" x14ac:dyDescent="0.25">
      <c r="A63" s="26"/>
      <c r="B63" s="26"/>
      <c r="C63" s="26"/>
      <c r="D63" s="26"/>
      <c r="E63" s="26"/>
      <c r="F63" s="26"/>
      <c r="G63" s="26"/>
      <c r="H63" s="26"/>
      <c r="I63" s="26"/>
      <c r="J63" s="26"/>
      <c r="K63" s="26"/>
      <c r="L63" s="26"/>
      <c r="M63" s="26"/>
      <c r="N63" s="26"/>
      <c r="O63" s="26"/>
      <c r="P63" s="26"/>
      <c r="Q63" s="26"/>
      <c r="R63" s="26"/>
      <c r="S63" s="26"/>
      <c r="T63" s="26"/>
      <c r="U63" s="26"/>
      <c r="V63" s="26"/>
      <c r="W63" s="27"/>
      <c r="X63" s="27"/>
      <c r="Y63" s="27"/>
      <c r="Z63" s="27"/>
      <c r="AA63" s="27"/>
      <c r="AB63" s="27"/>
      <c r="AC63" s="27"/>
      <c r="AD63" s="27"/>
      <c r="AE63" s="27"/>
      <c r="AF63" s="27"/>
      <c r="AG63" s="27"/>
      <c r="AH63" s="27"/>
      <c r="AI63" s="27"/>
      <c r="AJ63" s="27"/>
      <c r="AK63" s="27"/>
      <c r="AL63" s="27"/>
      <c r="AM63" s="27"/>
    </row>
    <row r="64" spans="1:39" x14ac:dyDescent="0.25">
      <c r="A64" s="26"/>
      <c r="B64" s="26"/>
      <c r="C64" s="26"/>
      <c r="D64" s="26"/>
      <c r="E64" s="26"/>
      <c r="F64" s="26"/>
      <c r="G64" s="26"/>
      <c r="H64" s="26"/>
      <c r="I64" s="26"/>
      <c r="J64" s="26"/>
      <c r="K64" s="26"/>
      <c r="L64" s="26"/>
      <c r="M64" s="26"/>
      <c r="N64" s="26"/>
      <c r="O64" s="26"/>
      <c r="P64" s="26"/>
      <c r="Q64" s="26"/>
      <c r="R64" s="26"/>
      <c r="S64" s="26"/>
      <c r="T64" s="26"/>
      <c r="U64" s="26"/>
      <c r="V64" s="26"/>
      <c r="W64" s="27"/>
      <c r="X64" s="27"/>
      <c r="Y64" s="27"/>
      <c r="Z64" s="27"/>
      <c r="AA64" s="27"/>
      <c r="AB64" s="27"/>
      <c r="AC64" s="27"/>
      <c r="AD64" s="27"/>
      <c r="AE64" s="27"/>
      <c r="AF64" s="27"/>
      <c r="AG64" s="27"/>
      <c r="AH64" s="27"/>
      <c r="AI64" s="27"/>
      <c r="AJ64" s="27"/>
      <c r="AK64" s="27"/>
      <c r="AL64" s="27"/>
      <c r="AM64" s="27"/>
    </row>
    <row r="65" spans="1:39" x14ac:dyDescent="0.25">
      <c r="A65" s="26"/>
      <c r="B65" s="26"/>
      <c r="C65" s="26"/>
      <c r="D65" s="26"/>
      <c r="E65" s="26"/>
      <c r="F65" s="26"/>
      <c r="G65" s="26"/>
      <c r="H65" s="26"/>
      <c r="I65" s="26"/>
      <c r="J65" s="26"/>
      <c r="K65" s="26"/>
      <c r="L65" s="26"/>
      <c r="M65" s="26"/>
      <c r="N65" s="26"/>
      <c r="O65" s="26"/>
      <c r="P65" s="26"/>
      <c r="Q65" s="26"/>
      <c r="R65" s="26"/>
      <c r="S65" s="26"/>
      <c r="T65" s="26"/>
      <c r="U65" s="26"/>
      <c r="V65" s="26"/>
      <c r="W65" s="27"/>
      <c r="X65" s="27"/>
      <c r="Y65" s="27"/>
      <c r="Z65" s="27"/>
      <c r="AA65" s="27"/>
      <c r="AB65" s="27"/>
      <c r="AC65" s="27"/>
      <c r="AD65" s="27"/>
      <c r="AE65" s="27"/>
      <c r="AF65" s="27"/>
      <c r="AG65" s="27"/>
      <c r="AH65" s="27"/>
      <c r="AI65" s="27"/>
      <c r="AJ65" s="27"/>
      <c r="AK65" s="27"/>
      <c r="AL65" s="27"/>
      <c r="AM65" s="27"/>
    </row>
    <row r="66" spans="1:39" x14ac:dyDescent="0.25">
      <c r="A66" s="26"/>
      <c r="B66" s="26"/>
      <c r="C66" s="26"/>
      <c r="D66" s="26"/>
      <c r="E66" s="26"/>
      <c r="F66" s="26"/>
      <c r="G66" s="26"/>
      <c r="H66" s="26"/>
      <c r="I66" s="26"/>
      <c r="J66" s="26"/>
      <c r="K66" s="26"/>
      <c r="L66" s="26"/>
      <c r="M66" s="26"/>
      <c r="N66" s="26"/>
      <c r="O66" s="26"/>
      <c r="P66" s="26"/>
      <c r="Q66" s="26"/>
      <c r="R66" s="26"/>
      <c r="S66" s="26"/>
      <c r="T66" s="26"/>
      <c r="U66" s="26"/>
      <c r="V66" s="26"/>
      <c r="W66" s="27"/>
      <c r="X66" s="27"/>
      <c r="Y66" s="27"/>
      <c r="Z66" s="27"/>
      <c r="AA66" s="27"/>
      <c r="AB66" s="27"/>
      <c r="AC66" s="27"/>
      <c r="AD66" s="27"/>
      <c r="AE66" s="27"/>
      <c r="AF66" s="27"/>
      <c r="AG66" s="27"/>
      <c r="AH66" s="27"/>
      <c r="AI66" s="27"/>
      <c r="AJ66" s="27"/>
      <c r="AK66" s="27"/>
      <c r="AL66" s="27"/>
      <c r="AM66" s="27"/>
    </row>
    <row r="67" spans="1:39" x14ac:dyDescent="0.25">
      <c r="A67" s="26"/>
      <c r="B67" s="26"/>
      <c r="C67" s="26"/>
      <c r="D67" s="26"/>
      <c r="E67" s="26"/>
      <c r="F67" s="26"/>
      <c r="G67" s="26"/>
      <c r="H67" s="26"/>
      <c r="I67" s="26"/>
      <c r="J67" s="26"/>
      <c r="K67" s="26"/>
      <c r="L67" s="26"/>
      <c r="M67" s="26"/>
      <c r="N67" s="26"/>
      <c r="O67" s="26"/>
      <c r="P67" s="26"/>
      <c r="Q67" s="26"/>
      <c r="R67" s="26"/>
      <c r="S67" s="26"/>
      <c r="T67" s="26"/>
      <c r="U67" s="26"/>
      <c r="V67" s="26"/>
      <c r="W67" s="27"/>
      <c r="X67" s="27"/>
      <c r="Y67" s="27"/>
      <c r="Z67" s="27"/>
      <c r="AA67" s="27"/>
      <c r="AB67" s="27"/>
      <c r="AC67" s="27"/>
      <c r="AD67" s="27"/>
      <c r="AE67" s="27"/>
      <c r="AF67" s="27"/>
      <c r="AG67" s="27"/>
      <c r="AH67" s="27"/>
      <c r="AI67" s="27"/>
      <c r="AJ67" s="27"/>
      <c r="AK67" s="27"/>
      <c r="AL67" s="27"/>
      <c r="AM67" s="27"/>
    </row>
    <row r="68" spans="1:39" x14ac:dyDescent="0.25">
      <c r="A68" s="26"/>
      <c r="B68" s="26"/>
      <c r="C68" s="26"/>
      <c r="D68" s="26"/>
      <c r="E68" s="26"/>
      <c r="F68" s="26"/>
      <c r="G68" s="26"/>
      <c r="H68" s="26"/>
      <c r="I68" s="26"/>
      <c r="J68" s="26"/>
      <c r="K68" s="26"/>
      <c r="L68" s="26"/>
      <c r="M68" s="26"/>
      <c r="N68" s="26"/>
      <c r="O68" s="26"/>
      <c r="P68" s="26"/>
      <c r="Q68" s="26"/>
      <c r="R68" s="26"/>
      <c r="S68" s="26"/>
      <c r="T68" s="26"/>
      <c r="U68" s="26"/>
      <c r="V68" s="26"/>
      <c r="W68" s="27"/>
      <c r="X68" s="27"/>
      <c r="Y68" s="27"/>
      <c r="Z68" s="27"/>
      <c r="AA68" s="27"/>
      <c r="AB68" s="27"/>
      <c r="AC68" s="27"/>
      <c r="AD68" s="27"/>
      <c r="AE68" s="27"/>
      <c r="AF68" s="27"/>
      <c r="AG68" s="27"/>
      <c r="AH68" s="27"/>
      <c r="AI68" s="27"/>
      <c r="AJ68" s="27"/>
      <c r="AK68" s="27"/>
      <c r="AL68" s="27"/>
      <c r="AM68" s="27"/>
    </row>
    <row r="69" spans="1:39" x14ac:dyDescent="0.25">
      <c r="A69" s="18"/>
      <c r="B69" s="18" t="s">
        <v>72</v>
      </c>
      <c r="C69" s="26"/>
      <c r="D69" s="26"/>
      <c r="E69" s="26"/>
      <c r="F69" s="26"/>
      <c r="G69" s="26"/>
      <c r="H69" s="26"/>
      <c r="I69" s="26"/>
      <c r="J69" s="26"/>
      <c r="K69" s="26"/>
      <c r="L69" s="26"/>
      <c r="M69" s="26"/>
      <c r="N69" s="26"/>
      <c r="O69" s="26"/>
      <c r="P69" s="26"/>
      <c r="Q69" s="26"/>
      <c r="R69" s="26"/>
      <c r="S69" s="26"/>
      <c r="T69" s="26"/>
      <c r="U69" s="26"/>
      <c r="V69" s="26"/>
      <c r="W69" s="27"/>
      <c r="X69" s="27"/>
      <c r="Y69" s="27"/>
      <c r="Z69" s="27"/>
      <c r="AA69" s="27"/>
      <c r="AB69" s="27"/>
      <c r="AC69" s="27"/>
      <c r="AD69" s="27"/>
      <c r="AE69" s="27"/>
      <c r="AF69" s="27"/>
      <c r="AG69" s="27"/>
      <c r="AH69" s="27"/>
      <c r="AI69" s="27"/>
      <c r="AJ69" s="27"/>
      <c r="AK69" s="27"/>
      <c r="AL69" s="27"/>
      <c r="AM69" s="27"/>
    </row>
    <row r="70" spans="1:39" x14ac:dyDescent="0.25">
      <c r="A70" s="26"/>
      <c r="B70" s="26"/>
      <c r="C70" s="26"/>
      <c r="D70" s="26"/>
      <c r="E70" s="26"/>
      <c r="F70" s="26"/>
      <c r="G70" s="26"/>
      <c r="H70" s="26"/>
      <c r="I70" s="26"/>
      <c r="J70" s="26"/>
      <c r="K70" s="26"/>
      <c r="L70" s="26"/>
      <c r="M70" s="26"/>
      <c r="N70" s="26"/>
      <c r="O70" s="26"/>
      <c r="P70" s="26"/>
      <c r="Q70" s="26"/>
      <c r="R70" s="26"/>
      <c r="S70" s="26"/>
      <c r="T70" s="26"/>
      <c r="U70" s="26"/>
      <c r="V70" s="26"/>
      <c r="W70" s="27"/>
      <c r="X70" s="27"/>
      <c r="Y70" s="27"/>
      <c r="Z70" s="27"/>
      <c r="AA70" s="27"/>
      <c r="AB70" s="27"/>
      <c r="AC70" s="27"/>
      <c r="AD70" s="27"/>
      <c r="AE70" s="27"/>
      <c r="AF70" s="27"/>
      <c r="AG70" s="27"/>
      <c r="AH70" s="27"/>
      <c r="AI70" s="27"/>
      <c r="AJ70" s="27"/>
      <c r="AK70" s="27"/>
      <c r="AL70" s="27"/>
      <c r="AM70" s="27"/>
    </row>
    <row r="71" spans="1:39" x14ac:dyDescent="0.25">
      <c r="A71" s="26"/>
      <c r="B71" s="26"/>
      <c r="C71" s="26"/>
      <c r="D71" s="26"/>
      <c r="E71" s="26"/>
      <c r="F71" s="26"/>
      <c r="G71" s="26"/>
      <c r="H71" s="26"/>
      <c r="I71" s="26"/>
      <c r="J71" s="26"/>
      <c r="K71" s="26"/>
      <c r="L71" s="26"/>
      <c r="M71" s="26"/>
      <c r="N71" s="26"/>
      <c r="O71" s="26"/>
      <c r="P71" s="26"/>
      <c r="Q71" s="26"/>
      <c r="R71" s="26"/>
      <c r="S71" s="26"/>
      <c r="T71" s="26"/>
      <c r="U71" s="26"/>
      <c r="V71" s="26"/>
      <c r="W71" s="27"/>
      <c r="X71" s="27"/>
      <c r="Y71" s="27"/>
      <c r="Z71" s="27"/>
      <c r="AA71" s="27"/>
      <c r="AB71" s="27"/>
      <c r="AC71" s="27"/>
      <c r="AD71" s="27"/>
      <c r="AE71" s="27"/>
      <c r="AF71" s="27"/>
      <c r="AG71" s="27"/>
      <c r="AH71" s="27"/>
      <c r="AI71" s="27"/>
      <c r="AJ71" s="27"/>
      <c r="AK71" s="27"/>
      <c r="AL71" s="27"/>
      <c r="AM71" s="27"/>
    </row>
    <row r="73" spans="1:39" x14ac:dyDescent="0.25">
      <c r="A73" s="18"/>
      <c r="B73" s="18"/>
    </row>
    <row r="74" spans="1:39" x14ac:dyDescent="0.25">
      <c r="A74" s="18"/>
      <c r="B74" s="18"/>
    </row>
    <row r="75" spans="1:39" x14ac:dyDescent="0.25">
      <c r="A75" s="18"/>
      <c r="B75" s="18"/>
    </row>
    <row r="76" spans="1:39" x14ac:dyDescent="0.25">
      <c r="A76" s="18"/>
      <c r="B76" s="18"/>
    </row>
    <row r="77" spans="1:39" x14ac:dyDescent="0.25">
      <c r="A77" s="18"/>
      <c r="B77" s="18"/>
    </row>
    <row r="78" spans="1:39" x14ac:dyDescent="0.25">
      <c r="A78" s="18"/>
      <c r="B78" s="18"/>
    </row>
    <row r="79" spans="1:39" x14ac:dyDescent="0.25">
      <c r="A79" s="18"/>
      <c r="B79" s="18"/>
    </row>
    <row r="81" spans="18:18" x14ac:dyDescent="0.25">
      <c r="R81" s="19"/>
    </row>
    <row r="98" spans="1:39" x14ac:dyDescent="0.25">
      <c r="R98" s="19"/>
    </row>
    <row r="102" spans="1:39"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7"/>
      <c r="X102" s="27"/>
      <c r="Y102" s="27"/>
      <c r="Z102" s="27"/>
      <c r="AA102" s="27"/>
      <c r="AB102" s="27"/>
      <c r="AC102" s="27"/>
      <c r="AD102" s="27"/>
      <c r="AE102" s="27"/>
      <c r="AF102" s="27"/>
      <c r="AG102" s="27"/>
      <c r="AH102" s="27"/>
      <c r="AI102" s="27"/>
      <c r="AJ102" s="27"/>
      <c r="AK102" s="27"/>
      <c r="AL102" s="27"/>
      <c r="AM102" s="27"/>
    </row>
    <row r="103" spans="1:39"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7"/>
      <c r="X103" s="27"/>
      <c r="Y103" s="27"/>
      <c r="Z103" s="27"/>
      <c r="AA103" s="27"/>
      <c r="AB103" s="27"/>
      <c r="AC103" s="27"/>
      <c r="AD103" s="27"/>
      <c r="AE103" s="27"/>
      <c r="AF103" s="27"/>
      <c r="AG103" s="27"/>
      <c r="AH103" s="27"/>
      <c r="AI103" s="27"/>
      <c r="AJ103" s="27"/>
      <c r="AK103" s="27"/>
      <c r="AL103" s="27"/>
      <c r="AM103" s="27"/>
    </row>
    <row r="104" spans="1:39"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7"/>
      <c r="X104" s="27"/>
      <c r="Y104" s="27"/>
      <c r="Z104" s="27"/>
      <c r="AA104" s="27"/>
      <c r="AB104" s="27"/>
      <c r="AC104" s="27"/>
      <c r="AD104" s="27"/>
      <c r="AE104" s="27"/>
      <c r="AF104" s="27"/>
      <c r="AG104" s="27"/>
      <c r="AH104" s="27"/>
      <c r="AI104" s="27"/>
      <c r="AJ104" s="27"/>
      <c r="AK104" s="27"/>
      <c r="AL104" s="27"/>
      <c r="AM104" s="27"/>
    </row>
    <row r="105" spans="1:39"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7"/>
      <c r="X105" s="27"/>
      <c r="Y105" s="27"/>
      <c r="Z105" s="27"/>
      <c r="AA105" s="27"/>
      <c r="AB105" s="27"/>
      <c r="AC105" s="27"/>
      <c r="AD105" s="27"/>
      <c r="AE105" s="27"/>
      <c r="AF105" s="27"/>
      <c r="AG105" s="27"/>
      <c r="AH105" s="27"/>
      <c r="AI105" s="27"/>
      <c r="AJ105" s="27"/>
      <c r="AK105" s="27"/>
      <c r="AL105" s="27"/>
      <c r="AM105" s="27"/>
    </row>
    <row r="106" spans="1:39"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7"/>
      <c r="X106" s="27"/>
      <c r="Y106" s="27"/>
      <c r="Z106" s="27"/>
      <c r="AA106" s="27"/>
      <c r="AB106" s="27"/>
      <c r="AC106" s="27"/>
      <c r="AD106" s="27"/>
      <c r="AE106" s="27"/>
      <c r="AF106" s="27"/>
      <c r="AG106" s="27"/>
      <c r="AH106" s="27"/>
      <c r="AI106" s="27"/>
      <c r="AJ106" s="27"/>
      <c r="AK106" s="27"/>
      <c r="AL106" s="27"/>
      <c r="AM106" s="27"/>
    </row>
    <row r="107" spans="1:39"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7"/>
      <c r="X107" s="27"/>
      <c r="Y107" s="27"/>
      <c r="Z107" s="27"/>
      <c r="AA107" s="27"/>
      <c r="AB107" s="27"/>
      <c r="AC107" s="27"/>
      <c r="AD107" s="27"/>
      <c r="AE107" s="27"/>
      <c r="AF107" s="27"/>
      <c r="AG107" s="27"/>
      <c r="AH107" s="27"/>
      <c r="AI107" s="27"/>
      <c r="AJ107" s="27"/>
      <c r="AK107" s="27"/>
      <c r="AL107" s="27"/>
      <c r="AM107" s="27"/>
    </row>
    <row r="108" spans="1:39" x14ac:dyDescent="0.25">
      <c r="A108" s="51"/>
      <c r="B108" s="51" t="s">
        <v>73</v>
      </c>
      <c r="C108" s="52"/>
      <c r="D108" s="26"/>
      <c r="E108" s="26"/>
      <c r="F108" s="26"/>
      <c r="G108" s="26"/>
      <c r="H108" s="26"/>
      <c r="I108" s="26"/>
      <c r="J108" s="26"/>
      <c r="K108" s="26"/>
      <c r="L108" s="26"/>
      <c r="M108" s="26"/>
      <c r="N108" s="26"/>
      <c r="O108" s="26"/>
      <c r="P108" s="26"/>
      <c r="Q108" s="26"/>
      <c r="R108" s="26"/>
      <c r="S108" s="26"/>
      <c r="T108" s="26"/>
      <c r="U108" s="26"/>
      <c r="V108" s="26"/>
      <c r="W108" s="27"/>
      <c r="X108" s="27"/>
      <c r="Y108" s="27"/>
      <c r="Z108" s="27"/>
      <c r="AA108" s="27"/>
      <c r="AB108" s="27"/>
      <c r="AC108" s="27"/>
      <c r="AD108" s="27"/>
      <c r="AE108" s="27"/>
      <c r="AF108" s="27"/>
      <c r="AG108" s="27"/>
      <c r="AH108" s="27"/>
      <c r="AI108" s="27"/>
      <c r="AJ108" s="27"/>
      <c r="AK108" s="27"/>
      <c r="AL108" s="27"/>
      <c r="AM108" s="27"/>
    </row>
    <row r="109" spans="1:39" x14ac:dyDescent="0.25">
      <c r="A109" s="52"/>
      <c r="B109" s="52"/>
      <c r="C109" s="52"/>
      <c r="D109" s="26"/>
      <c r="E109" s="26"/>
      <c r="F109" s="26"/>
      <c r="G109" s="26"/>
      <c r="H109" s="26"/>
      <c r="I109" s="26"/>
      <c r="J109" s="26"/>
      <c r="K109" s="26"/>
      <c r="L109" s="26"/>
      <c r="M109" s="26"/>
      <c r="N109" s="26"/>
      <c r="O109" s="26"/>
      <c r="P109" s="26"/>
      <c r="Q109" s="26"/>
      <c r="R109" s="26"/>
      <c r="S109" s="26"/>
      <c r="T109" s="26"/>
      <c r="U109" s="26"/>
      <c r="V109" s="26"/>
      <c r="W109" s="27"/>
      <c r="X109" s="27"/>
      <c r="Y109" s="27"/>
      <c r="Z109" s="27"/>
      <c r="AA109" s="27"/>
      <c r="AB109" s="27"/>
      <c r="AC109" s="27"/>
      <c r="AD109" s="27"/>
      <c r="AE109" s="27"/>
      <c r="AF109" s="27"/>
      <c r="AG109" s="27"/>
      <c r="AH109" s="27"/>
      <c r="AI109" s="27"/>
      <c r="AJ109" s="27"/>
      <c r="AK109" s="27"/>
      <c r="AL109" s="27"/>
      <c r="AM109" s="27"/>
    </row>
    <row r="110" spans="1:39" x14ac:dyDescent="0.25">
      <c r="A110" s="52"/>
      <c r="B110" s="52"/>
      <c r="C110" s="52"/>
      <c r="D110" s="26"/>
      <c r="E110" s="26"/>
      <c r="F110" s="26"/>
      <c r="G110" s="26"/>
      <c r="H110" s="26"/>
      <c r="I110" s="26"/>
      <c r="J110" s="26"/>
      <c r="K110" s="26"/>
      <c r="L110" s="26"/>
      <c r="M110" s="26"/>
      <c r="N110" s="26"/>
      <c r="O110" s="26"/>
      <c r="P110" s="26"/>
      <c r="Q110" s="26"/>
      <c r="R110" s="26"/>
      <c r="S110" s="26"/>
      <c r="T110" s="26"/>
      <c r="U110" s="26"/>
      <c r="V110" s="26"/>
      <c r="W110" s="27"/>
      <c r="X110" s="27"/>
      <c r="Y110" s="27"/>
      <c r="Z110" s="27"/>
      <c r="AA110" s="27"/>
      <c r="AB110" s="27"/>
      <c r="AC110" s="27"/>
      <c r="AD110" s="27"/>
      <c r="AE110" s="27"/>
      <c r="AF110" s="27"/>
      <c r="AG110" s="27"/>
      <c r="AH110" s="27"/>
      <c r="AI110" s="27"/>
      <c r="AJ110" s="27"/>
      <c r="AK110" s="27"/>
      <c r="AL110" s="27"/>
      <c r="AM110" s="27"/>
    </row>
    <row r="111" spans="1:39" s="17" customFormat="1" x14ac:dyDescent="0.25">
      <c r="A111" s="52"/>
      <c r="B111" s="52"/>
      <c r="C111" s="52"/>
      <c r="D111" s="52"/>
      <c r="E111" s="52"/>
      <c r="F111" s="52"/>
      <c r="G111" s="52"/>
      <c r="H111" s="52"/>
      <c r="I111" s="52"/>
      <c r="J111" s="52"/>
      <c r="K111" s="52"/>
      <c r="L111" s="52"/>
      <c r="M111" s="52"/>
      <c r="N111" s="52"/>
      <c r="O111" s="52"/>
      <c r="P111" s="52"/>
      <c r="Q111" s="52"/>
      <c r="R111" s="52"/>
      <c r="S111" s="52"/>
      <c r="T111" s="52"/>
      <c r="U111" s="52"/>
      <c r="V111" s="52"/>
      <c r="W111" s="53"/>
      <c r="X111" s="53"/>
      <c r="Y111" s="53"/>
      <c r="Z111" s="53"/>
      <c r="AA111" s="53"/>
      <c r="AB111" s="53"/>
      <c r="AC111" s="53"/>
      <c r="AD111" s="53"/>
      <c r="AE111" s="53"/>
      <c r="AF111" s="53"/>
      <c r="AG111" s="53"/>
      <c r="AH111" s="53"/>
      <c r="AI111" s="53"/>
      <c r="AJ111" s="53"/>
      <c r="AK111" s="53"/>
      <c r="AL111" s="53"/>
      <c r="AM111" s="53"/>
    </row>
    <row r="112" spans="1:39" s="17" customFormat="1" x14ac:dyDescent="0.25">
      <c r="A112" s="52"/>
      <c r="B112" s="52"/>
      <c r="C112" s="52"/>
      <c r="D112" s="52"/>
      <c r="E112" s="52"/>
      <c r="F112" s="52"/>
      <c r="G112" s="52"/>
      <c r="H112" s="52"/>
      <c r="I112" s="52"/>
      <c r="J112" s="52"/>
      <c r="K112" s="52"/>
      <c r="L112" s="52"/>
      <c r="M112" s="52"/>
      <c r="V112" s="52"/>
      <c r="W112" s="52"/>
      <c r="X112" s="52"/>
      <c r="Y112" s="52"/>
      <c r="Z112" s="52"/>
      <c r="AA112" s="52"/>
      <c r="AB112" s="52"/>
      <c r="AC112" s="52"/>
      <c r="AD112" s="52"/>
    </row>
    <row r="113" spans="1:39" s="17" customFormat="1" x14ac:dyDescent="0.25">
      <c r="A113" s="52"/>
      <c r="B113" s="52"/>
      <c r="C113" s="52"/>
      <c r="D113" s="52"/>
      <c r="E113" s="52"/>
      <c r="F113" s="52"/>
      <c r="G113" s="52"/>
      <c r="H113" s="52"/>
      <c r="I113" s="52"/>
      <c r="J113" s="52"/>
      <c r="K113" s="52"/>
      <c r="L113" s="52"/>
      <c r="M113" s="52"/>
      <c r="V113" s="52"/>
      <c r="W113" s="52"/>
      <c r="X113" s="52"/>
      <c r="Y113" s="52"/>
      <c r="Z113" s="52"/>
      <c r="AA113" s="52"/>
      <c r="AB113" s="52"/>
      <c r="AC113" s="52"/>
      <c r="AD113" s="52"/>
    </row>
    <row r="114" spans="1:39" s="17" customFormat="1" x14ac:dyDescent="0.25"/>
    <row r="115" spans="1:39" s="17" customFormat="1" x14ac:dyDescent="0.25">
      <c r="A115" s="54"/>
      <c r="B115" s="54"/>
    </row>
    <row r="116" spans="1:39" s="17" customFormat="1" x14ac:dyDescent="0.25"/>
    <row r="117" spans="1:39" s="17" customFormat="1" x14ac:dyDescent="0.25"/>
    <row r="118" spans="1:39" s="17" customFormat="1" x14ac:dyDescent="0.25"/>
    <row r="119" spans="1:39" s="17" customFormat="1" x14ac:dyDescent="0.25"/>
    <row r="120" spans="1:39" s="17" customFormat="1" x14ac:dyDescent="0.25"/>
    <row r="121" spans="1:39" s="17" customFormat="1" x14ac:dyDescent="0.25">
      <c r="G121" s="53"/>
    </row>
    <row r="122" spans="1:39" s="17" customFormat="1" x14ac:dyDescent="0.25">
      <c r="C122" s="55" t="s">
        <v>19</v>
      </c>
      <c r="D122" s="55" t="s">
        <v>74</v>
      </c>
      <c r="E122" s="55" t="s">
        <v>75</v>
      </c>
      <c r="G122" s="53"/>
    </row>
    <row r="123" spans="1:39" s="17" customFormat="1" x14ac:dyDescent="0.25">
      <c r="B123" s="56" t="s">
        <v>76</v>
      </c>
      <c r="C123" s="57">
        <v>5</v>
      </c>
      <c r="D123" s="58">
        <v>4</v>
      </c>
      <c r="E123" s="59">
        <v>4</v>
      </c>
      <c r="G123" s="53"/>
    </row>
    <row r="124" spans="1:39" s="17" customFormat="1" x14ac:dyDescent="0.25">
      <c r="B124" s="56" t="s">
        <v>77</v>
      </c>
      <c r="C124" s="60">
        <v>1</v>
      </c>
      <c r="D124" s="61">
        <v>3</v>
      </c>
      <c r="E124" s="62">
        <v>5</v>
      </c>
      <c r="G124" s="53"/>
    </row>
    <row r="125" spans="1:39" s="17" customFormat="1" x14ac:dyDescent="0.25">
      <c r="G125" s="53"/>
    </row>
    <row r="126" spans="1:39" s="17" customFormat="1" ht="18.75" customHeight="1" x14ac:dyDescent="0.25">
      <c r="G126" s="53"/>
    </row>
    <row r="127" spans="1:39" s="17" customFormat="1" x14ac:dyDescent="0.25">
      <c r="G127" s="53"/>
      <c r="H127" s="53"/>
      <c r="I127" s="53"/>
      <c r="J127" s="53"/>
      <c r="K127" s="53"/>
      <c r="L127" s="53"/>
      <c r="M127" s="53"/>
      <c r="V127" s="53"/>
      <c r="W127" s="53"/>
      <c r="X127" s="53"/>
      <c r="Y127" s="53"/>
      <c r="Z127" s="53"/>
      <c r="AA127" s="53"/>
      <c r="AB127" s="53"/>
      <c r="AC127" s="53"/>
      <c r="AD127" s="53"/>
      <c r="AE127" s="53"/>
      <c r="AF127" s="53"/>
      <c r="AG127" s="53"/>
      <c r="AH127" s="53"/>
      <c r="AI127" s="53"/>
      <c r="AJ127" s="53"/>
      <c r="AK127" s="53"/>
      <c r="AL127" s="53"/>
      <c r="AM127" s="53"/>
    </row>
    <row r="128" spans="1:39" s="17" customFormat="1" x14ac:dyDescent="0.25">
      <c r="H128" s="53"/>
      <c r="I128" s="53"/>
      <c r="J128" s="53"/>
      <c r="K128" s="53"/>
      <c r="L128" s="53"/>
      <c r="M128" s="53"/>
      <c r="V128" s="53"/>
      <c r="W128" s="53"/>
      <c r="X128" s="53"/>
      <c r="Y128" s="53"/>
      <c r="Z128" s="53"/>
      <c r="AA128" s="53"/>
      <c r="AB128" s="53"/>
      <c r="AC128" s="53"/>
      <c r="AD128" s="53"/>
      <c r="AE128" s="53"/>
      <c r="AF128" s="53"/>
      <c r="AG128" s="53"/>
      <c r="AH128" s="53"/>
      <c r="AI128" s="53"/>
      <c r="AJ128" s="53"/>
      <c r="AK128" s="53"/>
      <c r="AL128" s="53"/>
      <c r="AM128" s="53"/>
    </row>
    <row r="129" spans="7:39" s="17" customFormat="1" x14ac:dyDescent="0.25">
      <c r="H129" s="53"/>
      <c r="I129" s="53"/>
      <c r="J129" s="53"/>
      <c r="K129" s="53"/>
      <c r="L129" s="53"/>
      <c r="M129" s="53"/>
      <c r="V129" s="53"/>
      <c r="W129" s="53"/>
      <c r="X129" s="53" t="s">
        <v>78</v>
      </c>
      <c r="Y129" s="53"/>
      <c r="Z129" s="53"/>
      <c r="AB129" s="53" t="s">
        <v>79</v>
      </c>
      <c r="AC129" s="53"/>
      <c r="AD129" s="53"/>
      <c r="AE129" s="53"/>
      <c r="AF129" s="17" t="s">
        <v>262</v>
      </c>
      <c r="AG129" s="53"/>
      <c r="AH129" s="53"/>
      <c r="AI129" s="53"/>
      <c r="AJ129" s="53"/>
      <c r="AK129" s="53" t="s">
        <v>80</v>
      </c>
      <c r="AL129" s="53"/>
      <c r="AM129" s="53"/>
    </row>
    <row r="130" spans="7:39" s="17" customFormat="1" x14ac:dyDescent="0.25">
      <c r="H130" s="53"/>
      <c r="I130" s="53"/>
      <c r="J130" s="53"/>
      <c r="K130" s="53"/>
      <c r="L130" s="53"/>
      <c r="M130" s="53"/>
      <c r="V130" s="53"/>
      <c r="W130" s="53"/>
      <c r="X130" s="53"/>
      <c r="Y130" s="53"/>
      <c r="Z130" s="53"/>
      <c r="AA130" s="53"/>
      <c r="AB130" s="53"/>
      <c r="AC130" s="53"/>
      <c r="AE130" s="53"/>
      <c r="AF130" s="53"/>
      <c r="AG130" s="53"/>
      <c r="AH130" s="53"/>
      <c r="AI130" s="53"/>
      <c r="AJ130" s="53"/>
      <c r="AK130" s="53"/>
      <c r="AL130" s="53"/>
      <c r="AM130" s="53"/>
    </row>
    <row r="131" spans="7:39" s="17" customFormat="1" x14ac:dyDescent="0.25">
      <c r="G131" s="53"/>
      <c r="H131" s="53"/>
      <c r="I131" s="53"/>
      <c r="J131" s="53"/>
      <c r="K131" s="53"/>
      <c r="L131" s="53"/>
      <c r="M131" s="53"/>
      <c r="V131" s="53"/>
      <c r="W131" s="53"/>
      <c r="X131" s="53"/>
      <c r="Y131" s="53"/>
      <c r="Z131" s="53"/>
      <c r="AA131" s="53"/>
      <c r="AB131" s="53"/>
      <c r="AC131" s="53"/>
      <c r="AD131" s="53"/>
      <c r="AE131" s="53"/>
      <c r="AF131" s="53"/>
      <c r="AG131" s="53"/>
      <c r="AH131" s="53"/>
      <c r="AI131" s="53"/>
      <c r="AJ131" s="53"/>
      <c r="AK131" s="53"/>
      <c r="AL131" s="53"/>
      <c r="AM131" s="53"/>
    </row>
    <row r="132" spans="7:39" s="17" customFormat="1" x14ac:dyDescent="0.25">
      <c r="G132" s="53"/>
      <c r="H132" s="53"/>
      <c r="I132" s="53"/>
      <c r="J132" s="53"/>
      <c r="K132" s="53"/>
      <c r="L132" s="53"/>
      <c r="M132" s="53"/>
      <c r="V132" s="53"/>
      <c r="W132" s="53"/>
      <c r="X132" s="53"/>
      <c r="Y132" s="53"/>
      <c r="Z132" s="53"/>
      <c r="AA132" s="53"/>
      <c r="AB132" s="53"/>
      <c r="AC132" s="53"/>
      <c r="AD132" s="53"/>
      <c r="AE132" s="53"/>
      <c r="AF132" s="53"/>
      <c r="AG132" s="53"/>
      <c r="AH132" s="53"/>
      <c r="AI132" s="53"/>
      <c r="AJ132" s="53"/>
      <c r="AK132" s="53"/>
      <c r="AL132" s="53"/>
      <c r="AM132" s="53"/>
    </row>
    <row r="133" spans="7:39" s="17" customFormat="1" x14ac:dyDescent="0.25">
      <c r="G133" s="53"/>
      <c r="H133" s="53"/>
      <c r="I133" s="53"/>
      <c r="J133" s="53"/>
      <c r="K133" s="53"/>
      <c r="L133" s="53"/>
      <c r="M133" s="53"/>
      <c r="V133" s="53"/>
      <c r="W133" s="53"/>
      <c r="X133" s="53"/>
      <c r="Y133" s="53"/>
      <c r="Z133" s="53"/>
      <c r="AA133" s="53"/>
      <c r="AB133" s="53"/>
      <c r="AC133" s="53"/>
      <c r="AD133" s="53"/>
      <c r="AE133" s="53"/>
      <c r="AF133" s="53"/>
      <c r="AG133" s="53"/>
      <c r="AH133" s="53"/>
      <c r="AI133" s="53"/>
      <c r="AJ133" s="53"/>
      <c r="AK133" s="53"/>
      <c r="AL133" s="53"/>
      <c r="AM133" s="53"/>
    </row>
    <row r="134" spans="7:39" s="17" customFormat="1" x14ac:dyDescent="0.25">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row>
    <row r="135" spans="7:39" s="17" customFormat="1" x14ac:dyDescent="0.25">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row>
    <row r="136" spans="7:39" s="17" customFormat="1" x14ac:dyDescent="0.25">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row>
    <row r="137" spans="7:39" s="17" customFormat="1" x14ac:dyDescent="0.25">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row>
    <row r="138" spans="7:39" s="17" customFormat="1" x14ac:dyDescent="0.25">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row>
    <row r="139" spans="7:39" s="17" customFormat="1" x14ac:dyDescent="0.25">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row>
    <row r="140" spans="7:39" s="17" customFormat="1" x14ac:dyDescent="0.25">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row>
    <row r="141" spans="7:39" s="17" customFormat="1" x14ac:dyDescent="0.25"/>
    <row r="142" spans="7:39" s="17" customFormat="1" x14ac:dyDescent="0.25"/>
    <row r="143" spans="7:39" s="17" customFormat="1" x14ac:dyDescent="0.25"/>
    <row r="144" spans="7:39"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sheetData>
  <conditionalFormatting sqref="E38:E47">
    <cfRule type="top10" dxfId="53" priority="5" percent="1" bottom="1" rank="20"/>
  </conditionalFormatting>
  <conditionalFormatting sqref="F38:F47">
    <cfRule type="containsText" dxfId="52" priority="4" operator="containsText" text="F">
      <formula>NOT(ISERROR(SEARCH("F",F38)))</formula>
    </cfRule>
  </conditionalFormatting>
  <conditionalFormatting sqref="G38:H47">
    <cfRule type="cellIs" dxfId="51" priority="3" operator="between">
      <formula>"a"</formula>
      <formula>"zz"</formula>
    </cfRule>
  </conditionalFormatting>
  <conditionalFormatting sqref="D38:D47">
    <cfRule type="colorScale" priority="2">
      <colorScale>
        <cfvo type="min"/>
        <cfvo type="max"/>
        <color rgb="FF63BE7B"/>
        <color rgb="FFFFEF9C"/>
      </colorScale>
    </cfRule>
  </conditionalFormatting>
  <conditionalFormatting sqref="A38:A47">
    <cfRule type="duplicateValues" dxfId="5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99"/>
  </sheetPr>
  <dimension ref="A1:R352"/>
  <sheetViews>
    <sheetView zoomScale="110" zoomScaleNormal="110" workbookViewId="0"/>
  </sheetViews>
  <sheetFormatPr defaultColWidth="9.140625" defaultRowHeight="15" x14ac:dyDescent="0.25"/>
  <cols>
    <col min="1" max="16384" width="9.140625" style="66"/>
  </cols>
  <sheetData>
    <row r="1" spans="1:14" x14ac:dyDescent="0.25">
      <c r="A1" s="290"/>
    </row>
    <row r="11" spans="1:14" ht="15" customHeight="1" x14ac:dyDescent="0.25"/>
    <row r="12" spans="1:14" ht="15" customHeight="1" x14ac:dyDescent="0.25"/>
    <row r="13" spans="1:14" ht="15" customHeight="1" x14ac:dyDescent="0.25"/>
    <row r="14" spans="1:14" ht="15" customHeight="1" x14ac:dyDescent="0.25">
      <c r="I14" s="67"/>
      <c r="J14" s="67" t="s">
        <v>7</v>
      </c>
      <c r="K14" s="67" t="s">
        <v>8</v>
      </c>
      <c r="L14" s="67" t="s">
        <v>9</v>
      </c>
      <c r="M14" s="67" t="s">
        <v>10</v>
      </c>
      <c r="N14" s="67" t="s">
        <v>86</v>
      </c>
    </row>
    <row r="15" spans="1:14" ht="15" customHeight="1" x14ac:dyDescent="0.25">
      <c r="I15" s="67" t="s">
        <v>84</v>
      </c>
      <c r="J15" s="314">
        <v>3</v>
      </c>
      <c r="K15" s="314">
        <v>2.5</v>
      </c>
      <c r="L15" s="314">
        <v>5</v>
      </c>
      <c r="M15" s="314">
        <v>6</v>
      </c>
      <c r="N15" s="314">
        <v>8</v>
      </c>
    </row>
    <row r="16" spans="1:14" ht="15" customHeight="1" x14ac:dyDescent="0.25">
      <c r="I16" s="67" t="s">
        <v>85</v>
      </c>
      <c r="J16" s="314">
        <v>5</v>
      </c>
      <c r="K16" s="314">
        <v>4.5</v>
      </c>
      <c r="L16" s="314">
        <v>4</v>
      </c>
      <c r="M16" s="314">
        <v>8</v>
      </c>
      <c r="N16" s="314">
        <v>10</v>
      </c>
    </row>
    <row r="22" spans="3:13" x14ac:dyDescent="0.25">
      <c r="H22" s="70"/>
    </row>
    <row r="23" spans="3:13" x14ac:dyDescent="0.25">
      <c r="H23" s="70"/>
    </row>
    <row r="24" spans="3:13" x14ac:dyDescent="0.25">
      <c r="H24" s="70"/>
    </row>
    <row r="25" spans="3:13" x14ac:dyDescent="0.25">
      <c r="H25" s="70"/>
    </row>
    <row r="26" spans="3:13" x14ac:dyDescent="0.25">
      <c r="H26" s="70"/>
    </row>
    <row r="27" spans="3:13" x14ac:dyDescent="0.25">
      <c r="H27" s="70"/>
      <c r="M27" s="66" t="s">
        <v>257</v>
      </c>
    </row>
    <row r="28" spans="3:13" x14ac:dyDescent="0.25">
      <c r="C28" s="70"/>
      <c r="D28" s="70"/>
      <c r="E28" s="70"/>
      <c r="F28" s="70"/>
      <c r="G28" s="70"/>
      <c r="M28" s="66" t="s">
        <v>258</v>
      </c>
    </row>
    <row r="29" spans="3:13" x14ac:dyDescent="0.25">
      <c r="M29" s="66" t="s">
        <v>278</v>
      </c>
    </row>
    <row r="31" spans="3:13" x14ac:dyDescent="0.25">
      <c r="C31" s="71"/>
      <c r="D31" s="71"/>
      <c r="E31" s="71"/>
      <c r="F31" s="71"/>
      <c r="G31" s="71"/>
    </row>
    <row r="32" spans="3:13" x14ac:dyDescent="0.25">
      <c r="C32" s="71"/>
      <c r="D32" s="71"/>
      <c r="E32" s="71"/>
      <c r="F32" s="71"/>
      <c r="G32" s="71"/>
    </row>
    <row r="33" spans="3:7" x14ac:dyDescent="0.25">
      <c r="C33" s="71"/>
      <c r="D33" s="71"/>
      <c r="E33" s="71"/>
      <c r="F33" s="71"/>
      <c r="G33" s="71"/>
    </row>
    <row r="34" spans="3:7" x14ac:dyDescent="0.25">
      <c r="C34" s="71"/>
      <c r="D34" s="71"/>
      <c r="E34" s="71"/>
      <c r="F34" s="71"/>
      <c r="G34" s="71"/>
    </row>
    <row r="35" spans="3:7" x14ac:dyDescent="0.25">
      <c r="C35" s="71"/>
      <c r="D35" s="71"/>
      <c r="E35" s="71"/>
      <c r="F35" s="71"/>
      <c r="G35" s="71"/>
    </row>
    <row r="36" spans="3:7" x14ac:dyDescent="0.25">
      <c r="C36" s="71"/>
      <c r="D36" s="71"/>
      <c r="E36" s="71"/>
      <c r="F36" s="71"/>
      <c r="G36" s="71"/>
    </row>
    <row r="66" spans="1:6" x14ac:dyDescent="0.25">
      <c r="B66" s="72" t="s">
        <v>94</v>
      </c>
    </row>
    <row r="70" spans="1:6" x14ac:dyDescent="0.25">
      <c r="B70" s="66" t="s">
        <v>7</v>
      </c>
      <c r="C70" s="66" t="s">
        <v>8</v>
      </c>
      <c r="D70" s="66" t="s">
        <v>9</v>
      </c>
      <c r="E70" s="66" t="s">
        <v>10</v>
      </c>
      <c r="F70" s="66" t="s">
        <v>86</v>
      </c>
    </row>
    <row r="71" spans="1:6" x14ac:dyDescent="0.25">
      <c r="A71" s="66" t="s">
        <v>274</v>
      </c>
      <c r="B71" s="68">
        <v>1</v>
      </c>
      <c r="C71" s="68">
        <v>5</v>
      </c>
      <c r="D71" s="68">
        <v>4</v>
      </c>
      <c r="E71" s="68">
        <v>6</v>
      </c>
      <c r="F71" s="68">
        <v>13</v>
      </c>
    </row>
    <row r="72" spans="1:6" x14ac:dyDescent="0.25">
      <c r="A72" s="66" t="s">
        <v>275</v>
      </c>
      <c r="B72" s="68">
        <v>1</v>
      </c>
      <c r="C72" s="68">
        <v>5</v>
      </c>
      <c r="D72" s="68">
        <v>4</v>
      </c>
      <c r="E72" s="68">
        <v>8</v>
      </c>
      <c r="F72" s="68">
        <v>13</v>
      </c>
    </row>
    <row r="87" spans="2:7" x14ac:dyDescent="0.25">
      <c r="B87" s="72" t="s">
        <v>95</v>
      </c>
    </row>
    <row r="90" spans="2:7" x14ac:dyDescent="0.25">
      <c r="B90" s="67"/>
      <c r="C90" s="73" t="s">
        <v>7</v>
      </c>
      <c r="D90" s="73" t="s">
        <v>8</v>
      </c>
      <c r="E90" s="73" t="s">
        <v>9</v>
      </c>
      <c r="F90" s="73" t="s">
        <v>10</v>
      </c>
      <c r="G90" s="73" t="s">
        <v>86</v>
      </c>
    </row>
    <row r="91" spans="2:7" x14ac:dyDescent="0.25">
      <c r="B91" s="74" t="s">
        <v>87</v>
      </c>
      <c r="C91" s="68">
        <v>1</v>
      </c>
      <c r="D91" s="68">
        <v>5</v>
      </c>
      <c r="E91" s="68">
        <v>4</v>
      </c>
      <c r="F91" s="68">
        <v>6</v>
      </c>
      <c r="G91" s="68">
        <v>13</v>
      </c>
    </row>
    <row r="92" spans="2:7" x14ac:dyDescent="0.25">
      <c r="B92" s="74" t="s">
        <v>88</v>
      </c>
      <c r="C92" s="68">
        <v>7</v>
      </c>
      <c r="D92" s="68">
        <v>6</v>
      </c>
      <c r="E92" s="68">
        <v>44</v>
      </c>
      <c r="F92" s="68">
        <v>8</v>
      </c>
      <c r="G92" s="68">
        <v>9</v>
      </c>
    </row>
    <row r="93" spans="2:7" x14ac:dyDescent="0.25">
      <c r="B93" s="74" t="s">
        <v>89</v>
      </c>
      <c r="C93" s="68">
        <v>64</v>
      </c>
      <c r="D93" s="68">
        <v>33</v>
      </c>
      <c r="E93" s="68">
        <v>55</v>
      </c>
      <c r="F93" s="68">
        <v>4</v>
      </c>
      <c r="G93" s="68">
        <v>200</v>
      </c>
    </row>
    <row r="94" spans="2:7" x14ac:dyDescent="0.25">
      <c r="B94" s="74" t="s">
        <v>90</v>
      </c>
      <c r="C94" s="68">
        <v>100</v>
      </c>
      <c r="D94" s="68">
        <v>122</v>
      </c>
      <c r="E94" s="68">
        <v>55</v>
      </c>
      <c r="F94" s="68">
        <v>44</v>
      </c>
      <c r="G94" s="68">
        <v>200</v>
      </c>
    </row>
    <row r="95" spans="2:7" x14ac:dyDescent="0.25">
      <c r="B95" s="74" t="s">
        <v>91</v>
      </c>
      <c r="C95" s="68">
        <v>20</v>
      </c>
      <c r="D95" s="68">
        <v>22</v>
      </c>
      <c r="E95" s="68">
        <v>55</v>
      </c>
      <c r="F95" s="68">
        <v>45</v>
      </c>
      <c r="G95" s="68">
        <v>44</v>
      </c>
    </row>
    <row r="96" spans="2:7" x14ac:dyDescent="0.25">
      <c r="B96" s="74" t="s">
        <v>92</v>
      </c>
      <c r="C96" s="68">
        <v>7</v>
      </c>
      <c r="D96" s="68">
        <v>8</v>
      </c>
      <c r="E96" s="68">
        <v>1</v>
      </c>
      <c r="F96" s="68">
        <v>5</v>
      </c>
      <c r="G96" s="68">
        <v>6</v>
      </c>
    </row>
    <row r="117" spans="2:4" x14ac:dyDescent="0.25">
      <c r="B117" s="72" t="s">
        <v>96</v>
      </c>
    </row>
    <row r="120" spans="2:4" x14ac:dyDescent="0.25">
      <c r="B120" s="67"/>
      <c r="C120" s="69" t="s">
        <v>7</v>
      </c>
      <c r="D120" s="69" t="s">
        <v>8</v>
      </c>
    </row>
    <row r="121" spans="2:4" x14ac:dyDescent="0.25">
      <c r="B121" s="67" t="s">
        <v>87</v>
      </c>
      <c r="C121" s="68">
        <v>45</v>
      </c>
      <c r="D121" s="68">
        <v>13</v>
      </c>
    </row>
    <row r="122" spans="2:4" x14ac:dyDescent="0.25">
      <c r="B122" s="67" t="s">
        <v>88</v>
      </c>
      <c r="C122" s="68">
        <v>8</v>
      </c>
      <c r="D122" s="68">
        <v>190</v>
      </c>
    </row>
    <row r="123" spans="2:4" x14ac:dyDescent="0.25">
      <c r="B123" s="67" t="s">
        <v>89</v>
      </c>
      <c r="C123" s="68">
        <v>4</v>
      </c>
      <c r="D123" s="68">
        <v>400</v>
      </c>
    </row>
    <row r="124" spans="2:4" x14ac:dyDescent="0.25">
      <c r="B124" s="67" t="s">
        <v>97</v>
      </c>
      <c r="C124" s="68">
        <v>44</v>
      </c>
      <c r="D124" s="68">
        <v>200</v>
      </c>
    </row>
    <row r="125" spans="2:4" x14ac:dyDescent="0.25">
      <c r="B125" s="67" t="s">
        <v>91</v>
      </c>
      <c r="C125" s="68">
        <v>45</v>
      </c>
      <c r="D125" s="68">
        <v>144</v>
      </c>
    </row>
    <row r="126" spans="2:4" x14ac:dyDescent="0.25">
      <c r="B126" s="67" t="s">
        <v>92</v>
      </c>
      <c r="C126" s="68">
        <v>5</v>
      </c>
      <c r="D126" s="68">
        <v>45</v>
      </c>
    </row>
    <row r="139" spans="2:7" x14ac:dyDescent="0.25">
      <c r="B139" s="72" t="s">
        <v>98</v>
      </c>
    </row>
    <row r="142" spans="2:7" x14ac:dyDescent="0.25">
      <c r="C142" s="75" t="s">
        <v>7</v>
      </c>
      <c r="D142" s="75" t="s">
        <v>8</v>
      </c>
      <c r="E142" s="75" t="s">
        <v>9</v>
      </c>
      <c r="F142" s="75" t="s">
        <v>10</v>
      </c>
      <c r="G142" s="75" t="s">
        <v>86</v>
      </c>
    </row>
    <row r="143" spans="2:7" x14ac:dyDescent="0.25">
      <c r="B143" s="66" t="s">
        <v>87</v>
      </c>
      <c r="C143" s="68">
        <v>1</v>
      </c>
      <c r="D143" s="68">
        <v>5</v>
      </c>
      <c r="E143" s="68">
        <v>4</v>
      </c>
      <c r="F143" s="68">
        <v>6</v>
      </c>
      <c r="G143" s="68">
        <v>13</v>
      </c>
    </row>
    <row r="144" spans="2:7" x14ac:dyDescent="0.25">
      <c r="B144" s="66" t="s">
        <v>88</v>
      </c>
      <c r="C144" s="68">
        <v>7</v>
      </c>
      <c r="D144" s="68">
        <v>6</v>
      </c>
      <c r="E144" s="68">
        <v>44</v>
      </c>
      <c r="F144" s="68">
        <v>8</v>
      </c>
      <c r="G144" s="68">
        <v>9</v>
      </c>
    </row>
    <row r="145" spans="2:7" x14ac:dyDescent="0.25">
      <c r="B145" s="66" t="s">
        <v>89</v>
      </c>
      <c r="C145" s="68">
        <v>64</v>
      </c>
      <c r="D145" s="68">
        <v>33</v>
      </c>
      <c r="E145" s="68">
        <v>55</v>
      </c>
      <c r="F145" s="68">
        <v>4</v>
      </c>
      <c r="G145" s="68">
        <v>250</v>
      </c>
    </row>
    <row r="146" spans="2:7" x14ac:dyDescent="0.25">
      <c r="B146" s="66" t="s">
        <v>90</v>
      </c>
      <c r="C146" s="68">
        <v>100</v>
      </c>
      <c r="D146" s="68">
        <v>122</v>
      </c>
      <c r="E146" s="68">
        <v>55</v>
      </c>
      <c r="F146" s="68">
        <v>44</v>
      </c>
      <c r="G146" s="68">
        <v>200</v>
      </c>
    </row>
    <row r="147" spans="2:7" x14ac:dyDescent="0.25">
      <c r="B147" s="66" t="s">
        <v>91</v>
      </c>
      <c r="C147" s="68">
        <v>20</v>
      </c>
      <c r="D147" s="68">
        <v>22</v>
      </c>
      <c r="E147" s="68">
        <v>55</v>
      </c>
      <c r="F147" s="68">
        <v>45</v>
      </c>
      <c r="G147" s="68">
        <v>100</v>
      </c>
    </row>
    <row r="148" spans="2:7" x14ac:dyDescent="0.25">
      <c r="B148" s="66" t="s">
        <v>92</v>
      </c>
      <c r="C148" s="68">
        <v>7</v>
      </c>
      <c r="D148" s="68">
        <v>8</v>
      </c>
      <c r="E148" s="68">
        <v>1</v>
      </c>
      <c r="F148" s="68">
        <v>5</v>
      </c>
      <c r="G148" s="68">
        <v>6</v>
      </c>
    </row>
    <row r="161" spans="2:6" x14ac:dyDescent="0.25">
      <c r="B161" s="72" t="s">
        <v>99</v>
      </c>
    </row>
    <row r="164" spans="2:6" x14ac:dyDescent="0.25">
      <c r="C164" s="66" t="s">
        <v>246</v>
      </c>
    </row>
    <row r="171" spans="2:6" x14ac:dyDescent="0.25">
      <c r="B171" s="72" t="s">
        <v>100</v>
      </c>
    </row>
    <row r="173" spans="2:6" x14ac:dyDescent="0.25">
      <c r="C173" s="76" t="s">
        <v>7</v>
      </c>
      <c r="D173" s="76" t="s">
        <v>8</v>
      </c>
      <c r="E173" s="76" t="s">
        <v>9</v>
      </c>
      <c r="F173" s="76" t="s">
        <v>10</v>
      </c>
    </row>
    <row r="174" spans="2:6" x14ac:dyDescent="0.25">
      <c r="B174" s="77" t="s">
        <v>87</v>
      </c>
      <c r="C174" s="68">
        <v>2</v>
      </c>
      <c r="D174" s="68">
        <v>5</v>
      </c>
      <c r="E174" s="68">
        <v>4</v>
      </c>
      <c r="F174" s="68">
        <v>6</v>
      </c>
    </row>
    <row r="189" spans="2:2" x14ac:dyDescent="0.25">
      <c r="B189" s="72" t="s">
        <v>240</v>
      </c>
    </row>
    <row r="195" spans="2:6" x14ac:dyDescent="0.25">
      <c r="C195" s="75" t="s">
        <v>7</v>
      </c>
      <c r="D195" s="75" t="s">
        <v>8</v>
      </c>
      <c r="E195" s="75" t="s">
        <v>9</v>
      </c>
      <c r="F195" s="75" t="s">
        <v>10</v>
      </c>
    </row>
    <row r="196" spans="2:6" x14ac:dyDescent="0.25">
      <c r="B196" s="66" t="s">
        <v>87</v>
      </c>
      <c r="C196" s="68">
        <v>3</v>
      </c>
      <c r="D196" s="68">
        <v>5</v>
      </c>
      <c r="E196" s="68">
        <v>5</v>
      </c>
      <c r="F196" s="68">
        <v>6</v>
      </c>
    </row>
    <row r="197" spans="2:6" x14ac:dyDescent="0.25">
      <c r="B197" s="66" t="s">
        <v>97</v>
      </c>
      <c r="C197" s="68">
        <v>7</v>
      </c>
      <c r="D197" s="68">
        <v>6</v>
      </c>
      <c r="E197" s="68">
        <v>4</v>
      </c>
      <c r="F197" s="68">
        <v>5</v>
      </c>
    </row>
    <row r="227" spans="2:4" x14ac:dyDescent="0.25">
      <c r="B227" s="72" t="s">
        <v>242</v>
      </c>
    </row>
    <row r="228" spans="2:4" x14ac:dyDescent="0.25">
      <c r="C228" s="66" t="s">
        <v>243</v>
      </c>
    </row>
    <row r="229" spans="2:4" x14ac:dyDescent="0.25">
      <c r="C229" s="66" t="s">
        <v>244</v>
      </c>
    </row>
    <row r="233" spans="2:4" x14ac:dyDescent="0.25">
      <c r="B233" s="294"/>
      <c r="C233" s="76" t="s">
        <v>7</v>
      </c>
      <c r="D233" s="76" t="s">
        <v>8</v>
      </c>
    </row>
    <row r="234" spans="2:4" x14ac:dyDescent="0.25">
      <c r="B234" s="294" t="s">
        <v>87</v>
      </c>
      <c r="C234" s="68">
        <v>45</v>
      </c>
      <c r="D234" s="68">
        <v>13</v>
      </c>
    </row>
    <row r="235" spans="2:4" x14ac:dyDescent="0.25">
      <c r="B235" s="294" t="s">
        <v>88</v>
      </c>
      <c r="C235" s="68">
        <v>8</v>
      </c>
      <c r="D235" s="68">
        <v>190</v>
      </c>
    </row>
    <row r="236" spans="2:4" x14ac:dyDescent="0.25">
      <c r="B236" s="294" t="s">
        <v>89</v>
      </c>
      <c r="C236" s="68">
        <v>4</v>
      </c>
      <c r="D236" s="68">
        <v>400</v>
      </c>
    </row>
    <row r="237" spans="2:4" x14ac:dyDescent="0.25">
      <c r="B237" s="294" t="s">
        <v>97</v>
      </c>
      <c r="C237" s="68">
        <v>44</v>
      </c>
      <c r="D237" s="68">
        <v>200</v>
      </c>
    </row>
    <row r="238" spans="2:4" x14ac:dyDescent="0.25">
      <c r="B238" s="294" t="s">
        <v>91</v>
      </c>
      <c r="C238" s="68">
        <v>45</v>
      </c>
      <c r="D238" s="68">
        <v>144</v>
      </c>
    </row>
    <row r="239" spans="2:4" x14ac:dyDescent="0.25">
      <c r="B239" s="294" t="s">
        <v>92</v>
      </c>
      <c r="C239" s="68">
        <v>5</v>
      </c>
      <c r="D239" s="68">
        <v>45</v>
      </c>
    </row>
    <row r="247" spans="2:3" x14ac:dyDescent="0.25">
      <c r="B247" s="72" t="s">
        <v>245</v>
      </c>
    </row>
    <row r="248" spans="2:3" x14ac:dyDescent="0.25">
      <c r="C248" s="66" t="s">
        <v>247</v>
      </c>
    </row>
    <row r="253" spans="2:3" x14ac:dyDescent="0.25">
      <c r="B253" s="72" t="s">
        <v>249</v>
      </c>
    </row>
    <row r="254" spans="2:3" x14ac:dyDescent="0.25">
      <c r="C254" s="66" t="s">
        <v>250</v>
      </c>
    </row>
    <row r="255" spans="2:3" x14ac:dyDescent="0.25">
      <c r="C255" s="66" t="s">
        <v>251</v>
      </c>
    </row>
    <row r="256" spans="2:3" x14ac:dyDescent="0.25">
      <c r="C256" s="66" t="s">
        <v>252</v>
      </c>
    </row>
    <row r="258" spans="2:6" x14ac:dyDescent="0.25">
      <c r="D258" s="337" t="s">
        <v>254</v>
      </c>
      <c r="E258" s="337"/>
    </row>
    <row r="259" spans="2:6" x14ac:dyDescent="0.25">
      <c r="C259" s="296" t="s">
        <v>7</v>
      </c>
      <c r="D259" s="296" t="s">
        <v>8</v>
      </c>
      <c r="E259" s="296" t="s">
        <v>9</v>
      </c>
      <c r="F259" s="296" t="s">
        <v>10</v>
      </c>
    </row>
    <row r="260" spans="2:6" x14ac:dyDescent="0.25">
      <c r="B260" s="66" t="s">
        <v>87</v>
      </c>
      <c r="C260" s="68">
        <v>3</v>
      </c>
      <c r="D260" s="68">
        <v>5</v>
      </c>
      <c r="E260" s="68">
        <v>5</v>
      </c>
      <c r="F260" s="68">
        <v>6</v>
      </c>
    </row>
    <row r="261" spans="2:6" x14ac:dyDescent="0.25">
      <c r="B261" s="66" t="s">
        <v>89</v>
      </c>
      <c r="C261" s="68">
        <v>7</v>
      </c>
      <c r="D261" s="68">
        <v>6</v>
      </c>
      <c r="E261" s="68">
        <v>4</v>
      </c>
      <c r="F261" s="68">
        <v>5</v>
      </c>
    </row>
    <row r="262" spans="2:6" x14ac:dyDescent="0.25">
      <c r="B262" s="66" t="s">
        <v>241</v>
      </c>
      <c r="C262" s="68">
        <v>4</v>
      </c>
      <c r="D262" s="68">
        <v>6</v>
      </c>
      <c r="E262" s="68">
        <v>9</v>
      </c>
      <c r="F262" s="68">
        <v>7</v>
      </c>
    </row>
    <row r="266" spans="2:6" x14ac:dyDescent="0.25">
      <c r="B266" s="66" t="s">
        <v>253</v>
      </c>
    </row>
    <row r="276" spans="2:18" ht="15" customHeight="1" x14ac:dyDescent="0.25"/>
    <row r="277" spans="2:18" ht="15" customHeight="1" x14ac:dyDescent="0.25">
      <c r="R277" s="66" t="s">
        <v>237</v>
      </c>
    </row>
    <row r="278" spans="2:18" ht="15" customHeight="1" x14ac:dyDescent="0.25">
      <c r="R278" s="66" t="s">
        <v>238</v>
      </c>
    </row>
    <row r="279" spans="2:18" ht="15" customHeight="1" x14ac:dyDescent="0.25"/>
    <row r="280" spans="2:18" ht="15" customHeight="1" x14ac:dyDescent="0.25">
      <c r="R280" s="66" t="s">
        <v>101</v>
      </c>
    </row>
    <row r="281" spans="2:18" ht="15" customHeight="1" x14ac:dyDescent="0.25">
      <c r="R281" s="66" t="s">
        <v>102</v>
      </c>
    </row>
    <row r="282" spans="2:18" ht="15" customHeight="1" x14ac:dyDescent="0.25">
      <c r="R282" s="66" t="s">
        <v>103</v>
      </c>
    </row>
    <row r="283" spans="2:18" ht="15" customHeight="1" x14ac:dyDescent="0.25">
      <c r="B283" s="67"/>
      <c r="C283" s="69" t="s">
        <v>7</v>
      </c>
      <c r="D283" s="69" t="s">
        <v>8</v>
      </c>
      <c r="E283" s="69" t="s">
        <v>9</v>
      </c>
      <c r="F283" s="69" t="s">
        <v>10</v>
      </c>
    </row>
    <row r="284" spans="2:18" x14ac:dyDescent="0.25">
      <c r="B284" s="67" t="s">
        <v>87</v>
      </c>
      <c r="C284" s="68">
        <v>1</v>
      </c>
      <c r="D284" s="68">
        <v>5</v>
      </c>
      <c r="E284" s="68">
        <v>4</v>
      </c>
      <c r="F284" s="68">
        <v>6</v>
      </c>
      <c r="R284" s="66" t="s">
        <v>239</v>
      </c>
    </row>
    <row r="285" spans="2:18" x14ac:dyDescent="0.25">
      <c r="B285" s="67" t="s">
        <v>88</v>
      </c>
      <c r="C285" s="68">
        <v>7</v>
      </c>
      <c r="D285" s="68">
        <v>6</v>
      </c>
      <c r="E285" s="68">
        <v>44</v>
      </c>
      <c r="F285" s="68">
        <v>8</v>
      </c>
      <c r="R285" s="66" t="s">
        <v>236</v>
      </c>
    </row>
    <row r="286" spans="2:18" x14ac:dyDescent="0.25">
      <c r="B286" s="67" t="s">
        <v>89</v>
      </c>
      <c r="C286" s="68">
        <v>54</v>
      </c>
      <c r="D286" s="68">
        <v>33</v>
      </c>
      <c r="E286" s="68">
        <v>55</v>
      </c>
      <c r="F286" s="68">
        <v>20</v>
      </c>
    </row>
    <row r="287" spans="2:18" x14ac:dyDescent="0.25">
      <c r="B287" s="67" t="s">
        <v>91</v>
      </c>
      <c r="C287" s="68">
        <v>20</v>
      </c>
      <c r="D287" s="68">
        <v>22</v>
      </c>
      <c r="E287" s="68">
        <v>55</v>
      </c>
      <c r="F287" s="68">
        <v>45</v>
      </c>
    </row>
    <row r="288" spans="2:18" x14ac:dyDescent="0.25">
      <c r="B288" s="67" t="s">
        <v>92</v>
      </c>
      <c r="C288" s="68">
        <v>7</v>
      </c>
      <c r="D288" s="68">
        <v>30</v>
      </c>
      <c r="E288" s="68">
        <v>15</v>
      </c>
      <c r="F288" s="68">
        <v>25</v>
      </c>
      <c r="R288" s="66" t="s">
        <v>239</v>
      </c>
    </row>
    <row r="289" spans="18:18" x14ac:dyDescent="0.25">
      <c r="R289" s="66" t="s">
        <v>261</v>
      </c>
    </row>
    <row r="305" spans="2:2" x14ac:dyDescent="0.25">
      <c r="B305" s="72" t="s">
        <v>93</v>
      </c>
    </row>
    <row r="328" spans="2:2" x14ac:dyDescent="0.25">
      <c r="B328" s="66" t="s">
        <v>279</v>
      </c>
    </row>
    <row r="352" spans="1:1" x14ac:dyDescent="0.25">
      <c r="A352" s="295" t="s">
        <v>248</v>
      </c>
    </row>
  </sheetData>
  <mergeCells count="1">
    <mergeCell ref="D258:E258"/>
  </mergeCells>
  <conditionalFormatting sqref="H21:H28">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7" tint="-0.249977111117893"/>
  </sheetPr>
  <dimension ref="A2:P180"/>
  <sheetViews>
    <sheetView zoomScale="120" zoomScaleNormal="120" workbookViewId="0"/>
  </sheetViews>
  <sheetFormatPr defaultColWidth="9.140625" defaultRowHeight="15" x14ac:dyDescent="0.25"/>
  <cols>
    <col min="1" max="1" width="9.140625" style="113"/>
    <col min="2" max="2" width="10.5703125" style="113" customWidth="1"/>
    <col min="3" max="3" width="13.140625" style="113" customWidth="1"/>
    <col min="4" max="4" width="11.28515625" style="113" bestFit="1" customWidth="1"/>
    <col min="5" max="5" width="9.85546875" style="113" customWidth="1"/>
    <col min="6" max="6" width="11.7109375" style="113" customWidth="1"/>
    <col min="7" max="7" width="10.85546875" style="113" customWidth="1"/>
    <col min="8" max="8" width="9.140625" style="113"/>
    <col min="9" max="9" width="11.7109375" style="113" customWidth="1"/>
    <col min="10" max="10" width="12" style="113" customWidth="1"/>
    <col min="11" max="11" width="9.140625" style="113"/>
    <col min="12" max="12" width="9.85546875" style="113" customWidth="1"/>
    <col min="13" max="13" width="11.5703125" style="113" customWidth="1"/>
    <col min="14" max="15" width="9.140625" style="113"/>
    <col min="16" max="16" width="10.7109375" style="113" bestFit="1" customWidth="1"/>
    <col min="17" max="16384" width="9.140625" style="113"/>
  </cols>
  <sheetData>
    <row r="2" spans="1:16" ht="18" x14ac:dyDescent="0.25">
      <c r="B2" s="121" t="s">
        <v>116</v>
      </c>
      <c r="C2" s="115"/>
      <c r="D2" s="115"/>
      <c r="E2" s="115"/>
      <c r="K2" s="115"/>
      <c r="L2" s="115"/>
    </row>
    <row r="3" spans="1:16" x14ac:dyDescent="0.25">
      <c r="A3" s="115"/>
      <c r="B3" s="115"/>
      <c r="C3" s="115"/>
      <c r="D3" s="115"/>
      <c r="E3" s="115"/>
      <c r="K3" s="115"/>
      <c r="L3" s="115"/>
    </row>
    <row r="4" spans="1:16" x14ac:dyDescent="0.25">
      <c r="G4" s="341" t="s">
        <v>117</v>
      </c>
      <c r="H4" s="342"/>
      <c r="I4" s="343"/>
    </row>
    <row r="5" spans="1:16" x14ac:dyDescent="0.25">
      <c r="A5" s="344" t="s">
        <v>118</v>
      </c>
      <c r="B5" s="345"/>
      <c r="C5" s="346"/>
      <c r="D5" s="146"/>
      <c r="E5" s="147" t="s">
        <v>119</v>
      </c>
      <c r="F5" s="178"/>
      <c r="G5" s="179"/>
      <c r="H5" s="180" t="s">
        <v>235</v>
      </c>
      <c r="I5" s="181"/>
      <c r="J5" s="182"/>
      <c r="K5" s="147" t="s">
        <v>120</v>
      </c>
      <c r="L5" s="183"/>
      <c r="M5" s="344" t="s">
        <v>121</v>
      </c>
      <c r="N5" s="345"/>
      <c r="O5" s="346"/>
    </row>
    <row r="6" spans="1:16" x14ac:dyDescent="0.25">
      <c r="A6" s="347">
        <f>COUNTIF(C12:C21,"Stewart")</f>
        <v>3</v>
      </c>
      <c r="B6" s="348"/>
      <c r="C6" s="349"/>
      <c r="D6" s="149"/>
      <c r="E6" s="150">
        <f>COUNTIF(E12:E21,"F")</f>
        <v>6</v>
      </c>
      <c r="F6" s="184"/>
      <c r="G6" s="185"/>
      <c r="H6" s="293">
        <f>COUNTIF(F12:F21,"&gt;=100")</f>
        <v>3</v>
      </c>
      <c r="I6" s="186"/>
      <c r="J6" s="187"/>
      <c r="K6" s="150">
        <f>COUNTIF(K12:K21,"IL")</f>
        <v>4</v>
      </c>
      <c r="L6" s="186"/>
      <c r="M6" s="347">
        <f>COUNTIF(M12:M21,"apple")</f>
        <v>5</v>
      </c>
      <c r="N6" s="348"/>
      <c r="O6" s="349"/>
    </row>
    <row r="7" spans="1:16" ht="15.75" thickBot="1" x14ac:dyDescent="0.3">
      <c r="I7" s="50"/>
      <c r="J7" s="50"/>
      <c r="K7" s="50"/>
      <c r="L7" s="50"/>
    </row>
    <row r="8" spans="1:16" x14ac:dyDescent="0.25">
      <c r="I8" s="333">
        <f ca="1">DATE(YEAR(TODAY()),1,1)</f>
        <v>44197</v>
      </c>
      <c r="J8" s="50"/>
      <c r="K8" s="50"/>
      <c r="L8" s="50"/>
    </row>
    <row r="9" spans="1:16" x14ac:dyDescent="0.25">
      <c r="I9" s="302">
        <f ca="1">DATE(YEAR(TODAY()),1,1)</f>
        <v>44197</v>
      </c>
      <c r="J9" s="138"/>
    </row>
    <row r="10" spans="1:16" x14ac:dyDescent="0.25">
      <c r="I10" s="303" t="s">
        <v>162</v>
      </c>
      <c r="J10" s="138"/>
    </row>
    <row r="11" spans="1:16" ht="15.75" thickBot="1" x14ac:dyDescent="0.3">
      <c r="B11" s="176" t="s">
        <v>0</v>
      </c>
      <c r="C11" s="176" t="s">
        <v>1</v>
      </c>
      <c r="D11" s="177" t="s">
        <v>50</v>
      </c>
      <c r="E11" s="176" t="s">
        <v>64</v>
      </c>
      <c r="F11" s="176" t="s">
        <v>114</v>
      </c>
      <c r="G11" s="176" t="s">
        <v>122</v>
      </c>
      <c r="H11" s="191" t="s">
        <v>123</v>
      </c>
      <c r="I11" s="304">
        <f ca="1">TODAY()</f>
        <v>44275</v>
      </c>
      <c r="J11" s="192">
        <f ca="1">TODAY()</f>
        <v>44275</v>
      </c>
      <c r="K11" s="305" t="s">
        <v>125</v>
      </c>
      <c r="L11" s="176" t="s">
        <v>126</v>
      </c>
      <c r="M11" s="176" t="s">
        <v>127</v>
      </c>
      <c r="P11" s="113" t="s">
        <v>255</v>
      </c>
    </row>
    <row r="12" spans="1:16" x14ac:dyDescent="0.25">
      <c r="B12" s="126" t="s">
        <v>128</v>
      </c>
      <c r="C12" s="126" t="s">
        <v>37</v>
      </c>
      <c r="D12" s="297">
        <f ca="1">TODAY()</f>
        <v>44275</v>
      </c>
      <c r="E12" s="127" t="s">
        <v>67</v>
      </c>
      <c r="F12" s="127">
        <v>9</v>
      </c>
      <c r="G12" s="128">
        <v>20</v>
      </c>
      <c r="H12" s="126">
        <v>3</v>
      </c>
      <c r="I12" s="128">
        <f t="shared" ref="I12:I21" ca="1" si="0">COUNTIF(D12,"&lt;44197")</f>
        <v>0</v>
      </c>
      <c r="J12" s="128">
        <f ca="1">COUNTIF(D12,"&gt;44197")</f>
        <v>1</v>
      </c>
      <c r="K12" s="130" t="s">
        <v>129</v>
      </c>
      <c r="L12" s="129">
        <v>34</v>
      </c>
      <c r="M12" s="128" t="s">
        <v>130</v>
      </c>
      <c r="P12" s="138" t="s">
        <v>256</v>
      </c>
    </row>
    <row r="13" spans="1:16" x14ac:dyDescent="0.25">
      <c r="B13" s="131" t="s">
        <v>33</v>
      </c>
      <c r="C13" s="131" t="s">
        <v>34</v>
      </c>
      <c r="D13" s="298">
        <f ca="1">TODAY()-17</f>
        <v>44258</v>
      </c>
      <c r="E13" s="132" t="s">
        <v>67</v>
      </c>
      <c r="F13" s="132">
        <v>200</v>
      </c>
      <c r="G13" s="133">
        <v>1</v>
      </c>
      <c r="H13" s="131"/>
      <c r="I13" s="128">
        <f t="shared" ca="1" si="0"/>
        <v>0</v>
      </c>
      <c r="J13" s="128">
        <f t="shared" ref="J13:J21" ca="1" si="1">COUNTIF(D13,"&gt;44197")</f>
        <v>1</v>
      </c>
      <c r="K13" s="135" t="s">
        <v>129</v>
      </c>
      <c r="L13" s="134">
        <v>22</v>
      </c>
      <c r="M13" s="128" t="s">
        <v>130</v>
      </c>
      <c r="P13" s="50"/>
    </row>
    <row r="14" spans="1:16" x14ac:dyDescent="0.25">
      <c r="B14" s="131" t="s">
        <v>71</v>
      </c>
      <c r="C14" s="131" t="s">
        <v>18</v>
      </c>
      <c r="D14" s="298">
        <f ca="1">TODAY()-150</f>
        <v>44125</v>
      </c>
      <c r="E14" s="132" t="s">
        <v>67</v>
      </c>
      <c r="F14" s="132">
        <v>100</v>
      </c>
      <c r="G14" s="133">
        <v>2</v>
      </c>
      <c r="H14" s="131"/>
      <c r="I14" s="128">
        <f t="shared" ca="1" si="0"/>
        <v>1</v>
      </c>
      <c r="J14" s="128">
        <f t="shared" ca="1" si="1"/>
        <v>0</v>
      </c>
      <c r="K14" s="135" t="s">
        <v>133</v>
      </c>
      <c r="L14" s="134">
        <v>66</v>
      </c>
      <c r="M14" s="128" t="s">
        <v>130</v>
      </c>
      <c r="P14" s="50"/>
    </row>
    <row r="15" spans="1:16" x14ac:dyDescent="0.25">
      <c r="B15" s="131" t="s">
        <v>21</v>
      </c>
      <c r="C15" s="131" t="s">
        <v>37</v>
      </c>
      <c r="D15" s="298">
        <v>43446</v>
      </c>
      <c r="E15" s="132" t="s">
        <v>67</v>
      </c>
      <c r="F15" s="132">
        <v>3</v>
      </c>
      <c r="G15" s="133">
        <v>-10</v>
      </c>
      <c r="H15" s="131">
        <v>2</v>
      </c>
      <c r="I15" s="128">
        <f t="shared" si="0"/>
        <v>1</v>
      </c>
      <c r="J15" s="128">
        <f t="shared" si="1"/>
        <v>0</v>
      </c>
      <c r="K15" s="135" t="s">
        <v>131</v>
      </c>
      <c r="L15" s="134">
        <v>5</v>
      </c>
      <c r="M15" s="128" t="s">
        <v>132</v>
      </c>
      <c r="P15" s="136"/>
    </row>
    <row r="16" spans="1:16" x14ac:dyDescent="0.25">
      <c r="B16" s="131" t="s">
        <v>24</v>
      </c>
      <c r="C16" s="131" t="s">
        <v>25</v>
      </c>
      <c r="D16" s="299">
        <v>39818</v>
      </c>
      <c r="E16" s="132" t="s">
        <v>69</v>
      </c>
      <c r="F16" s="132">
        <v>300</v>
      </c>
      <c r="G16" s="133">
        <v>2</v>
      </c>
      <c r="H16" s="131">
        <v>1</v>
      </c>
      <c r="I16" s="128">
        <f t="shared" si="0"/>
        <v>1</v>
      </c>
      <c r="J16" s="128">
        <f t="shared" si="1"/>
        <v>0</v>
      </c>
      <c r="K16" s="135" t="s">
        <v>134</v>
      </c>
      <c r="L16" s="134">
        <v>45</v>
      </c>
      <c r="M16" s="128" t="s">
        <v>130</v>
      </c>
      <c r="P16" s="193"/>
    </row>
    <row r="17" spans="2:16" x14ac:dyDescent="0.25">
      <c r="B17" s="131" t="s">
        <v>17</v>
      </c>
      <c r="C17" s="131" t="s">
        <v>37</v>
      </c>
      <c r="D17" s="298">
        <v>27255</v>
      </c>
      <c r="E17" s="132" t="s">
        <v>69</v>
      </c>
      <c r="F17" s="132">
        <v>4</v>
      </c>
      <c r="G17" s="133">
        <v>2</v>
      </c>
      <c r="H17" s="131"/>
      <c r="I17" s="128">
        <f t="shared" si="0"/>
        <v>1</v>
      </c>
      <c r="J17" s="128">
        <f t="shared" si="1"/>
        <v>0</v>
      </c>
      <c r="K17" s="135" t="s">
        <v>129</v>
      </c>
      <c r="L17" s="134">
        <v>72</v>
      </c>
      <c r="M17" s="128" t="s">
        <v>135</v>
      </c>
      <c r="P17" s="50"/>
    </row>
    <row r="18" spans="2:16" x14ac:dyDescent="0.25">
      <c r="B18" s="131" t="s">
        <v>136</v>
      </c>
      <c r="C18" s="131" t="s">
        <v>137</v>
      </c>
      <c r="D18" s="298">
        <v>18331</v>
      </c>
      <c r="E18" s="132" t="s">
        <v>69</v>
      </c>
      <c r="F18" s="132">
        <v>20</v>
      </c>
      <c r="G18" s="133">
        <v>100</v>
      </c>
      <c r="H18" s="131">
        <v>3</v>
      </c>
      <c r="I18" s="128">
        <f t="shared" si="0"/>
        <v>1</v>
      </c>
      <c r="J18" s="128">
        <f t="shared" si="1"/>
        <v>0</v>
      </c>
      <c r="K18" s="135" t="s">
        <v>138</v>
      </c>
      <c r="L18" s="134">
        <v>100</v>
      </c>
      <c r="M18" s="128" t="s">
        <v>132</v>
      </c>
      <c r="P18" s="50"/>
    </row>
    <row r="19" spans="2:16" x14ac:dyDescent="0.25">
      <c r="B19" s="131" t="s">
        <v>139</v>
      </c>
      <c r="C19" s="131" t="s">
        <v>140</v>
      </c>
      <c r="D19" s="298">
        <v>15445</v>
      </c>
      <c r="E19" s="132" t="s">
        <v>69</v>
      </c>
      <c r="F19" s="132">
        <v>9</v>
      </c>
      <c r="G19" s="133">
        <v>-4</v>
      </c>
      <c r="H19" s="131"/>
      <c r="I19" s="128">
        <f t="shared" si="0"/>
        <v>1</v>
      </c>
      <c r="J19" s="128">
        <f t="shared" si="1"/>
        <v>0</v>
      </c>
      <c r="K19" s="135" t="s">
        <v>133</v>
      </c>
      <c r="L19" s="134">
        <v>4</v>
      </c>
      <c r="M19" s="128" t="s">
        <v>141</v>
      </c>
    </row>
    <row r="20" spans="2:16" x14ac:dyDescent="0.25">
      <c r="B20" s="131" t="s">
        <v>39</v>
      </c>
      <c r="C20" s="131" t="s">
        <v>40</v>
      </c>
      <c r="D20" s="298">
        <v>14705</v>
      </c>
      <c r="E20" s="132" t="s">
        <v>67</v>
      </c>
      <c r="F20" s="132">
        <v>30</v>
      </c>
      <c r="G20" s="133">
        <v>50</v>
      </c>
      <c r="H20" s="131">
        <v>2</v>
      </c>
      <c r="I20" s="128">
        <f t="shared" si="0"/>
        <v>1</v>
      </c>
      <c r="J20" s="128">
        <f t="shared" si="1"/>
        <v>0</v>
      </c>
      <c r="K20" s="135" t="s">
        <v>142</v>
      </c>
      <c r="L20" s="134">
        <v>8</v>
      </c>
      <c r="M20" s="128" t="s">
        <v>130</v>
      </c>
    </row>
    <row r="21" spans="2:16" x14ac:dyDescent="0.25">
      <c r="B21" s="131" t="s">
        <v>30</v>
      </c>
      <c r="C21" s="131" t="s">
        <v>31</v>
      </c>
      <c r="D21" s="298">
        <v>9290</v>
      </c>
      <c r="E21" s="132" t="s">
        <v>67</v>
      </c>
      <c r="F21" s="132">
        <v>22</v>
      </c>
      <c r="G21" s="133">
        <v>25</v>
      </c>
      <c r="H21" s="131">
        <v>1</v>
      </c>
      <c r="I21" s="128">
        <f t="shared" si="0"/>
        <v>1</v>
      </c>
      <c r="J21" s="128">
        <f t="shared" si="1"/>
        <v>0</v>
      </c>
      <c r="K21" s="135" t="s">
        <v>129</v>
      </c>
      <c r="L21" s="134">
        <v>8</v>
      </c>
      <c r="M21" s="128" t="s">
        <v>141</v>
      </c>
    </row>
    <row r="22" spans="2:16" x14ac:dyDescent="0.25">
      <c r="B22" s="50"/>
      <c r="C22" s="50"/>
      <c r="D22" s="299"/>
      <c r="E22" s="116"/>
      <c r="F22" s="116"/>
      <c r="G22" s="137"/>
      <c r="H22" s="50"/>
      <c r="I22" s="50"/>
      <c r="J22" s="50"/>
      <c r="K22" s="116"/>
      <c r="L22" s="50"/>
      <c r="M22" s="138"/>
    </row>
    <row r="23" spans="2:16" x14ac:dyDescent="0.25">
      <c r="B23" s="50"/>
      <c r="C23" s="50"/>
      <c r="D23" s="139"/>
      <c r="E23" s="122" t="s">
        <v>143</v>
      </c>
      <c r="F23" s="124"/>
      <c r="G23" s="338" t="s">
        <v>144</v>
      </c>
      <c r="H23" s="339"/>
      <c r="I23" s="340"/>
      <c r="J23" s="50"/>
      <c r="K23" s="116"/>
      <c r="L23" s="50"/>
      <c r="M23" s="138"/>
    </row>
    <row r="24" spans="2:16" x14ac:dyDescent="0.25">
      <c r="D24" s="114"/>
      <c r="E24" s="50"/>
      <c r="F24" s="188">
        <f>SUMIF(F12:F21,"&gt;=100")</f>
        <v>600</v>
      </c>
      <c r="G24" s="189">
        <f>SUMIF(G12:G21,"&lt;0")</f>
        <v>-14</v>
      </c>
      <c r="H24" s="50"/>
      <c r="I24" s="123"/>
    </row>
    <row r="25" spans="2:16" s="140" customFormat="1" ht="68.25" customHeight="1" x14ac:dyDescent="0.25">
      <c r="D25" s="141"/>
      <c r="E25" s="142"/>
      <c r="F25" s="190" t="s">
        <v>145</v>
      </c>
      <c r="G25" s="190" t="s">
        <v>146</v>
      </c>
      <c r="H25" s="142"/>
      <c r="I25" s="143"/>
    </row>
    <row r="26" spans="2:16" x14ac:dyDescent="0.25">
      <c r="D26" s="119"/>
      <c r="E26" s="118"/>
      <c r="F26" s="144"/>
      <c r="G26" s="144"/>
      <c r="H26" s="118"/>
      <c r="I26" s="125"/>
    </row>
    <row r="27" spans="2:16" x14ac:dyDescent="0.25">
      <c r="F27" s="115"/>
    </row>
    <row r="40" spans="1:12" ht="18" x14ac:dyDescent="0.25">
      <c r="C40" s="115"/>
      <c r="D40" s="121" t="s">
        <v>147</v>
      </c>
      <c r="E40" s="115"/>
      <c r="F40" s="115"/>
      <c r="G40" s="115"/>
      <c r="H40" s="115"/>
      <c r="I40" s="115"/>
      <c r="J40" s="115"/>
      <c r="K40" s="115"/>
      <c r="L40" s="115"/>
    </row>
    <row r="41" spans="1:12" x14ac:dyDescent="0.25">
      <c r="C41" s="115"/>
      <c r="D41" s="115"/>
      <c r="E41" s="115"/>
      <c r="F41" s="145"/>
      <c r="G41" s="115"/>
      <c r="H41" s="115"/>
      <c r="I41" s="115"/>
      <c r="J41" s="115"/>
      <c r="K41" s="115"/>
      <c r="L41" s="115"/>
    </row>
    <row r="42" spans="1:12" x14ac:dyDescent="0.25">
      <c r="A42" s="69" t="s">
        <v>148</v>
      </c>
      <c r="B42" s="69">
        <v>6</v>
      </c>
      <c r="C42" s="115"/>
      <c r="D42" s="115"/>
      <c r="E42" s="115"/>
      <c r="F42" s="115"/>
      <c r="G42" s="115"/>
      <c r="H42" s="115"/>
      <c r="I42" s="115"/>
      <c r="J42" s="115"/>
      <c r="K42" s="115"/>
      <c r="L42" s="115"/>
    </row>
    <row r="43" spans="1:12" x14ac:dyDescent="0.25">
      <c r="A43" s="69" t="s">
        <v>149</v>
      </c>
      <c r="B43" s="69">
        <v>3</v>
      </c>
      <c r="C43" s="115"/>
      <c r="D43" s="115"/>
      <c r="E43" s="115"/>
      <c r="F43" s="115"/>
      <c r="G43" s="115"/>
      <c r="H43" s="115"/>
      <c r="I43" s="115"/>
      <c r="J43" s="115"/>
      <c r="K43" s="115"/>
      <c r="L43" s="115"/>
    </row>
    <row r="44" spans="1:12" x14ac:dyDescent="0.25">
      <c r="A44" s="69" t="s">
        <v>148</v>
      </c>
      <c r="B44" s="69">
        <v>4</v>
      </c>
      <c r="C44" s="115"/>
      <c r="D44" s="115"/>
      <c r="E44" s="115"/>
      <c r="F44" s="115"/>
      <c r="G44" s="115"/>
      <c r="H44" s="115"/>
      <c r="I44" s="115"/>
      <c r="J44" s="115"/>
      <c r="K44" s="115"/>
      <c r="L44" s="115"/>
    </row>
    <row r="45" spans="1:12" x14ac:dyDescent="0.25">
      <c r="A45" s="69" t="s">
        <v>149</v>
      </c>
      <c r="B45" s="69">
        <v>1</v>
      </c>
      <c r="C45" s="115"/>
      <c r="D45" s="115"/>
      <c r="E45" s="115"/>
      <c r="F45" s="115"/>
      <c r="G45" s="115"/>
      <c r="H45" s="115"/>
      <c r="I45" s="115"/>
      <c r="J45" s="115"/>
      <c r="K45" s="115"/>
      <c r="L45" s="115"/>
    </row>
    <row r="46" spans="1:12" x14ac:dyDescent="0.25">
      <c r="D46" s="115"/>
      <c r="E46" s="115"/>
      <c r="F46" s="115"/>
      <c r="G46" s="115"/>
      <c r="H46" s="115"/>
      <c r="I46" s="115"/>
      <c r="J46" s="115"/>
      <c r="K46" s="115"/>
      <c r="L46" s="115"/>
    </row>
    <row r="47" spans="1:12" x14ac:dyDescent="0.25">
      <c r="D47" s="115"/>
      <c r="E47" s="115"/>
      <c r="F47" s="115"/>
      <c r="G47" s="115"/>
      <c r="H47" s="115"/>
      <c r="I47" s="115"/>
      <c r="J47" s="115"/>
      <c r="K47" s="115"/>
      <c r="L47" s="115"/>
    </row>
    <row r="48" spans="1:12" x14ac:dyDescent="0.25">
      <c r="A48" s="115"/>
      <c r="B48" s="115"/>
      <c r="C48" s="115"/>
      <c r="D48" s="115"/>
      <c r="E48" s="115"/>
      <c r="F48" s="115"/>
      <c r="G48" s="115"/>
      <c r="H48" s="115"/>
      <c r="I48" s="115"/>
      <c r="J48" s="115"/>
      <c r="K48" s="115"/>
      <c r="L48" s="115"/>
    </row>
    <row r="49" spans="1:12" x14ac:dyDescent="0.25">
      <c r="A49" s="146"/>
      <c r="B49" s="147">
        <f>SUMIF(A42:A45,"M",B42:B45)</f>
        <v>4</v>
      </c>
      <c r="C49" s="148"/>
      <c r="D49" s="115"/>
      <c r="E49" s="115"/>
      <c r="F49" s="115"/>
      <c r="G49" s="115"/>
      <c r="H49" s="115"/>
      <c r="I49" s="115"/>
      <c r="J49" s="115"/>
      <c r="K49" s="115"/>
      <c r="L49" s="115"/>
    </row>
    <row r="50" spans="1:12" x14ac:dyDescent="0.25">
      <c r="A50" s="149"/>
      <c r="B50" s="150" t="s">
        <v>150</v>
      </c>
      <c r="C50" s="151"/>
      <c r="D50" s="115"/>
      <c r="E50" s="115"/>
      <c r="F50" s="115"/>
      <c r="G50" s="115"/>
      <c r="H50" s="115"/>
      <c r="I50" s="115"/>
      <c r="J50" s="115"/>
      <c r="K50" s="115"/>
      <c r="L50" s="115"/>
    </row>
    <row r="51" spans="1:12" x14ac:dyDescent="0.25">
      <c r="A51" s="115"/>
      <c r="B51" s="115"/>
      <c r="C51" s="115"/>
      <c r="D51" s="115"/>
      <c r="E51" s="115"/>
      <c r="F51" s="115"/>
      <c r="G51" s="115"/>
      <c r="H51" s="115"/>
      <c r="I51" s="115"/>
      <c r="J51" s="115"/>
      <c r="K51" s="115"/>
      <c r="L51" s="115"/>
    </row>
    <row r="52" spans="1:12" x14ac:dyDescent="0.25">
      <c r="A52" s="115"/>
      <c r="B52" s="115"/>
      <c r="C52" s="115"/>
      <c r="D52" s="115"/>
      <c r="E52" s="115"/>
      <c r="F52" s="115"/>
      <c r="G52" s="115"/>
      <c r="H52" s="115"/>
      <c r="I52" s="115"/>
      <c r="J52" s="115"/>
      <c r="K52" s="115"/>
      <c r="L52" s="115"/>
    </row>
    <row r="53" spans="1:12" x14ac:dyDescent="0.25">
      <c r="A53" s="115"/>
      <c r="B53" s="115"/>
      <c r="C53" s="115"/>
      <c r="D53" s="115"/>
      <c r="E53" s="115"/>
      <c r="F53" s="115"/>
      <c r="G53" s="115"/>
      <c r="H53" s="115"/>
      <c r="I53" s="115"/>
      <c r="J53" s="115"/>
      <c r="K53" s="115"/>
      <c r="L53" s="115"/>
    </row>
    <row r="54" spans="1:12" x14ac:dyDescent="0.25">
      <c r="A54" s="115"/>
      <c r="B54" s="115"/>
      <c r="C54" s="115"/>
      <c r="D54" s="115"/>
      <c r="E54" s="115"/>
      <c r="F54" s="115"/>
      <c r="G54" s="115"/>
      <c r="H54" s="115"/>
      <c r="I54" s="115"/>
      <c r="J54" s="115"/>
      <c r="K54" s="115"/>
      <c r="L54" s="115"/>
    </row>
    <row r="55" spans="1:12" x14ac:dyDescent="0.25">
      <c r="A55" s="115"/>
      <c r="B55" s="115"/>
      <c r="C55" s="115"/>
      <c r="D55" s="115"/>
      <c r="E55" s="115"/>
      <c r="F55" s="115"/>
      <c r="G55" s="115"/>
      <c r="H55" s="115"/>
      <c r="I55" s="115"/>
      <c r="J55" s="115"/>
      <c r="K55" s="115"/>
      <c r="L55" s="115"/>
    </row>
    <row r="56" spans="1:12" x14ac:dyDescent="0.25">
      <c r="A56" s="115"/>
      <c r="B56" s="115"/>
      <c r="C56" s="115"/>
      <c r="D56" s="115"/>
      <c r="E56" s="115"/>
      <c r="F56" s="115"/>
      <c r="G56" s="115"/>
      <c r="H56" s="115"/>
      <c r="I56" s="115"/>
      <c r="J56" s="115"/>
      <c r="K56" s="115"/>
      <c r="L56" s="115"/>
    </row>
    <row r="57" spans="1:12" x14ac:dyDescent="0.25">
      <c r="A57" s="115"/>
      <c r="B57" s="115"/>
      <c r="C57" s="115"/>
      <c r="D57" s="115"/>
      <c r="E57" s="115"/>
      <c r="F57" s="115"/>
      <c r="G57" s="115"/>
      <c r="H57" s="115"/>
      <c r="I57" s="115"/>
      <c r="J57" s="115"/>
      <c r="K57" s="115"/>
      <c r="L57" s="115"/>
    </row>
    <row r="58" spans="1:12" x14ac:dyDescent="0.25">
      <c r="A58" s="115"/>
      <c r="B58" s="115"/>
      <c r="C58" s="115"/>
      <c r="D58" s="115"/>
      <c r="E58" s="115"/>
      <c r="F58" s="115"/>
      <c r="G58" s="115"/>
      <c r="H58" s="115"/>
      <c r="I58" s="115"/>
      <c r="J58" s="115"/>
      <c r="K58" s="115"/>
      <c r="L58" s="115"/>
    </row>
    <row r="59" spans="1:12" x14ac:dyDescent="0.25">
      <c r="A59" s="115"/>
      <c r="B59" s="115"/>
      <c r="C59" s="115"/>
      <c r="D59" s="115"/>
      <c r="E59" s="115"/>
      <c r="F59" s="115"/>
      <c r="G59" s="115"/>
      <c r="H59" s="115"/>
      <c r="I59" s="115"/>
      <c r="J59" s="115"/>
      <c r="K59" s="115"/>
      <c r="L59" s="115"/>
    </row>
    <row r="60" spans="1:12" x14ac:dyDescent="0.25">
      <c r="A60" s="115"/>
      <c r="B60" s="115"/>
      <c r="C60" s="115"/>
      <c r="D60" s="115"/>
      <c r="E60" s="115"/>
      <c r="F60" s="115"/>
      <c r="G60" s="115"/>
      <c r="H60" s="115"/>
      <c r="I60" s="115"/>
      <c r="J60" s="115"/>
      <c r="K60" s="115"/>
      <c r="L60" s="115"/>
    </row>
    <row r="61" spans="1:12" s="50" customFormat="1" x14ac:dyDescent="0.25">
      <c r="A61" s="116"/>
      <c r="B61" s="116"/>
      <c r="C61" s="116"/>
      <c r="D61" s="116"/>
      <c r="E61" s="116"/>
      <c r="F61" s="116"/>
      <c r="G61" s="116"/>
      <c r="H61" s="116"/>
      <c r="I61" s="116"/>
      <c r="J61" s="116"/>
      <c r="K61" s="116"/>
      <c r="L61" s="116"/>
    </row>
    <row r="63" spans="1:12" s="118" customFormat="1" x14ac:dyDescent="0.25"/>
    <row r="65" spans="1:7" ht="18" x14ac:dyDescent="0.25">
      <c r="B65" s="121" t="s">
        <v>151</v>
      </c>
    </row>
    <row r="70" spans="1:7" x14ac:dyDescent="0.25">
      <c r="A70" s="112">
        <v>102</v>
      </c>
      <c r="B70" s="113" t="str">
        <f>IF(A70&gt;100,"Greater than 100","Equal to or less than 100")</f>
        <v>Greater than 100</v>
      </c>
    </row>
    <row r="78" spans="1:7" ht="15.75" thickBot="1" x14ac:dyDescent="0.3">
      <c r="C78" s="115" t="s">
        <v>9</v>
      </c>
      <c r="D78" s="115" t="s">
        <v>10</v>
      </c>
    </row>
    <row r="79" spans="1:7" x14ac:dyDescent="0.25">
      <c r="C79" s="325">
        <v>22</v>
      </c>
      <c r="D79" s="326"/>
      <c r="F79" s="322"/>
      <c r="G79" s="320" t="s">
        <v>280</v>
      </c>
    </row>
    <row r="80" spans="1:7" x14ac:dyDescent="0.25">
      <c r="C80" s="325">
        <v>333</v>
      </c>
      <c r="D80" s="327"/>
    </row>
    <row r="81" spans="3:7" x14ac:dyDescent="0.25">
      <c r="C81" s="325">
        <v>5</v>
      </c>
      <c r="D81" s="327"/>
    </row>
    <row r="82" spans="3:7" x14ac:dyDescent="0.25">
      <c r="C82" s="325">
        <v>18</v>
      </c>
      <c r="D82" s="327"/>
    </row>
    <row r="83" spans="3:7" x14ac:dyDescent="0.25">
      <c r="C83" s="325">
        <v>88</v>
      </c>
      <c r="D83" s="327"/>
    </row>
    <row r="84" spans="3:7" x14ac:dyDescent="0.25">
      <c r="C84" s="325">
        <v>2</v>
      </c>
      <c r="D84" s="327"/>
    </row>
    <row r="85" spans="3:7" x14ac:dyDescent="0.25">
      <c r="C85" s="325">
        <v>14</v>
      </c>
      <c r="D85" s="327"/>
    </row>
    <row r="86" spans="3:7" ht="15.75" thickBot="1" x14ac:dyDescent="0.3">
      <c r="C86" s="325">
        <v>-18</v>
      </c>
      <c r="D86" s="328"/>
    </row>
    <row r="87" spans="3:7" x14ac:dyDescent="0.25">
      <c r="C87" s="50"/>
      <c r="D87" s="50"/>
    </row>
    <row r="88" spans="3:7" x14ac:dyDescent="0.25">
      <c r="C88" s="50"/>
      <c r="D88" s="50"/>
    </row>
    <row r="89" spans="3:7" x14ac:dyDescent="0.25">
      <c r="C89" s="115" t="s">
        <v>9</v>
      </c>
      <c r="D89" s="115" t="s">
        <v>10</v>
      </c>
    </row>
    <row r="90" spans="3:7" ht="15.75" thickBot="1" x14ac:dyDescent="0.3">
      <c r="C90" s="50"/>
      <c r="D90" s="50" t="s">
        <v>271</v>
      </c>
      <c r="E90" s="113">
        <f>SUM(E91:E98)</f>
        <v>0</v>
      </c>
    </row>
    <row r="91" spans="3:7" ht="15.75" x14ac:dyDescent="0.25">
      <c r="C91" s="311">
        <v>22</v>
      </c>
      <c r="D91" s="325" t="s">
        <v>269</v>
      </c>
      <c r="E91" s="329"/>
      <c r="G91" s="321" t="s">
        <v>270</v>
      </c>
    </row>
    <row r="92" spans="3:7" x14ac:dyDescent="0.25">
      <c r="C92" s="311">
        <v>333</v>
      </c>
      <c r="D92" s="325"/>
      <c r="E92" s="327"/>
    </row>
    <row r="93" spans="3:7" x14ac:dyDescent="0.25">
      <c r="C93" s="311">
        <v>5</v>
      </c>
      <c r="D93" s="325"/>
      <c r="E93" s="327"/>
    </row>
    <row r="94" spans="3:7" x14ac:dyDescent="0.25">
      <c r="C94" s="311">
        <v>18</v>
      </c>
      <c r="D94" s="325" t="s">
        <v>269</v>
      </c>
      <c r="E94" s="327"/>
    </row>
    <row r="95" spans="3:7" x14ac:dyDescent="0.25">
      <c r="C95" s="311">
        <v>88</v>
      </c>
      <c r="D95" s="325"/>
      <c r="E95" s="327"/>
    </row>
    <row r="96" spans="3:7" x14ac:dyDescent="0.25">
      <c r="C96" s="311">
        <v>2</v>
      </c>
      <c r="D96" s="325" t="s">
        <v>269</v>
      </c>
      <c r="E96" s="327"/>
    </row>
    <row r="97" spans="3:7" x14ac:dyDescent="0.25">
      <c r="C97" s="311">
        <v>14</v>
      </c>
      <c r="D97" s="325" t="s">
        <v>269</v>
      </c>
      <c r="E97" s="327"/>
    </row>
    <row r="98" spans="3:7" ht="15.75" thickBot="1" x14ac:dyDescent="0.3">
      <c r="C98" s="311">
        <v>-18</v>
      </c>
      <c r="D98" s="325" t="s">
        <v>269</v>
      </c>
      <c r="E98" s="328"/>
    </row>
    <row r="99" spans="3:7" x14ac:dyDescent="0.25">
      <c r="C99" s="50"/>
      <c r="D99" s="50"/>
    </row>
    <row r="100" spans="3:7" x14ac:dyDescent="0.25">
      <c r="C100" s="50"/>
      <c r="D100" s="50"/>
    </row>
    <row r="101" spans="3:7" x14ac:dyDescent="0.25">
      <c r="C101" s="50"/>
      <c r="D101" s="50"/>
    </row>
    <row r="102" spans="3:7" ht="15.75" x14ac:dyDescent="0.25">
      <c r="C102" s="323">
        <v>6</v>
      </c>
      <c r="D102" s="50"/>
      <c r="F102" s="324"/>
    </row>
    <row r="103" spans="3:7" ht="15.75" thickBot="1" x14ac:dyDescent="0.3">
      <c r="C103" s="50"/>
      <c r="D103" s="50"/>
    </row>
    <row r="104" spans="3:7" x14ac:dyDescent="0.25">
      <c r="C104" s="325">
        <v>22</v>
      </c>
      <c r="D104" s="326"/>
      <c r="G104" s="320" t="s">
        <v>272</v>
      </c>
    </row>
    <row r="105" spans="3:7" x14ac:dyDescent="0.25">
      <c r="C105" s="325">
        <v>333</v>
      </c>
      <c r="D105" s="330"/>
    </row>
    <row r="106" spans="3:7" x14ac:dyDescent="0.25">
      <c r="C106" s="325">
        <v>5</v>
      </c>
      <c r="D106" s="330"/>
    </row>
    <row r="107" spans="3:7" ht="15.75" thickBot="1" x14ac:dyDescent="0.3">
      <c r="C107" s="325">
        <v>18</v>
      </c>
      <c r="D107" s="331"/>
    </row>
    <row r="108" spans="3:7" x14ac:dyDescent="0.25">
      <c r="C108" s="50"/>
      <c r="D108" s="50"/>
    </row>
    <row r="109" spans="3:7" x14ac:dyDescent="0.25">
      <c r="C109" s="50"/>
      <c r="D109" s="50"/>
    </row>
    <row r="110" spans="3:7" x14ac:dyDescent="0.25">
      <c r="C110" s="50"/>
      <c r="D110" s="50"/>
    </row>
    <row r="111" spans="3:7" x14ac:dyDescent="0.25">
      <c r="C111" s="50"/>
      <c r="D111" s="50"/>
    </row>
    <row r="112" spans="3:7" x14ac:dyDescent="0.25">
      <c r="C112" s="50"/>
      <c r="D112" s="50"/>
    </row>
    <row r="113" spans="2:16" x14ac:dyDescent="0.25">
      <c r="C113" s="50"/>
      <c r="D113" s="50"/>
    </row>
    <row r="115" spans="2:16" x14ac:dyDescent="0.25">
      <c r="I115" s="291">
        <v>42004</v>
      </c>
    </row>
    <row r="116" spans="2:16" x14ac:dyDescent="0.25">
      <c r="I116" s="292">
        <v>42004</v>
      </c>
    </row>
    <row r="118" spans="2:16" x14ac:dyDescent="0.25">
      <c r="I118" s="113" t="s">
        <v>152</v>
      </c>
    </row>
    <row r="119" spans="2:16" x14ac:dyDescent="0.25">
      <c r="I119" s="113" t="s">
        <v>153</v>
      </c>
    </row>
    <row r="120" spans="2:16" x14ac:dyDescent="0.25">
      <c r="I120" s="113" t="str">
        <f>IF(D125&lt;42004,C125," ")</f>
        <v>Temple</v>
      </c>
    </row>
    <row r="122" spans="2:16" x14ac:dyDescent="0.25">
      <c r="P122" s="117"/>
    </row>
    <row r="123" spans="2:16" x14ac:dyDescent="0.25">
      <c r="L123" s="69">
        <f>SUM(L125:L134)</f>
        <v>636</v>
      </c>
      <c r="M123" s="69">
        <f>SUM(M125:M134)</f>
        <v>0</v>
      </c>
    </row>
    <row r="124" spans="2:16" x14ac:dyDescent="0.25">
      <c r="B124" s="206" t="s">
        <v>0</v>
      </c>
      <c r="C124" s="207" t="s">
        <v>1</v>
      </c>
      <c r="D124" s="208" t="s">
        <v>50</v>
      </c>
      <c r="E124" s="207" t="s">
        <v>64</v>
      </c>
      <c r="F124" s="206" t="s">
        <v>114</v>
      </c>
      <c r="G124" s="206" t="s">
        <v>65</v>
      </c>
      <c r="H124" s="207" t="s">
        <v>66</v>
      </c>
      <c r="I124" s="207" t="s">
        <v>124</v>
      </c>
      <c r="J124" s="207" t="s">
        <v>273</v>
      </c>
      <c r="K124" s="209" t="s">
        <v>125</v>
      </c>
      <c r="L124" s="210" t="s">
        <v>154</v>
      </c>
      <c r="M124" s="210" t="s">
        <v>155</v>
      </c>
      <c r="N124" s="209" t="s">
        <v>156</v>
      </c>
    </row>
    <row r="125" spans="2:16" x14ac:dyDescent="0.25">
      <c r="B125" s="199" t="s">
        <v>39</v>
      </c>
      <c r="C125" s="199" t="s">
        <v>40</v>
      </c>
      <c r="D125" s="300">
        <v>14705</v>
      </c>
      <c r="E125" s="200" t="s">
        <v>67</v>
      </c>
      <c r="F125" s="200">
        <v>33</v>
      </c>
      <c r="G125" s="201">
        <f t="shared" ref="G125:G134" si="2">IF(E125 ="F",F125)</f>
        <v>33</v>
      </c>
      <c r="H125" s="199"/>
      <c r="I125" s="201" t="str">
        <f t="shared" ref="I125:I134" si="3">IF(D125&lt;=42004,C125," ")</f>
        <v>Temple</v>
      </c>
      <c r="J125" s="204"/>
      <c r="K125" s="203" t="s">
        <v>142</v>
      </c>
      <c r="L125" s="202" t="str">
        <f t="shared" ref="L125:L134" si="4">IF(E125="M",F125," ")</f>
        <v xml:space="preserve"> </v>
      </c>
      <c r="M125" s="204"/>
      <c r="N125" s="204"/>
    </row>
    <row r="126" spans="2:16" x14ac:dyDescent="0.25">
      <c r="B126" s="199" t="s">
        <v>30</v>
      </c>
      <c r="C126" s="199" t="s">
        <v>31</v>
      </c>
      <c r="D126" s="300">
        <v>23535</v>
      </c>
      <c r="E126" s="200" t="s">
        <v>67</v>
      </c>
      <c r="F126" s="200">
        <v>22</v>
      </c>
      <c r="G126" s="201">
        <f t="shared" si="2"/>
        <v>22</v>
      </c>
      <c r="H126" s="199"/>
      <c r="I126" s="201" t="str">
        <f t="shared" si="3"/>
        <v>Thatcher</v>
      </c>
      <c r="J126" s="204"/>
      <c r="K126" s="205" t="s">
        <v>129</v>
      </c>
      <c r="L126" s="202" t="str">
        <f t="shared" si="4"/>
        <v xml:space="preserve"> </v>
      </c>
      <c r="M126" s="204"/>
      <c r="N126" s="204"/>
    </row>
    <row r="127" spans="2:16" x14ac:dyDescent="0.25">
      <c r="B127" s="199" t="s">
        <v>24</v>
      </c>
      <c r="C127" s="199" t="s">
        <v>25</v>
      </c>
      <c r="D127" s="300">
        <v>39818</v>
      </c>
      <c r="E127" s="200" t="s">
        <v>69</v>
      </c>
      <c r="F127" s="200">
        <v>562</v>
      </c>
      <c r="G127" s="201" t="b">
        <f t="shared" si="2"/>
        <v>0</v>
      </c>
      <c r="H127" s="199"/>
      <c r="I127" s="201" t="str">
        <f t="shared" si="3"/>
        <v>Anders</v>
      </c>
      <c r="J127" s="204"/>
      <c r="K127" s="205" t="s">
        <v>134</v>
      </c>
      <c r="L127" s="202">
        <f t="shared" si="4"/>
        <v>562</v>
      </c>
      <c r="M127" s="204"/>
      <c r="N127" s="204"/>
    </row>
    <row r="128" spans="2:16" x14ac:dyDescent="0.25">
      <c r="B128" s="199" t="s">
        <v>21</v>
      </c>
      <c r="C128" s="199" t="s">
        <v>22</v>
      </c>
      <c r="D128" s="300">
        <v>40951</v>
      </c>
      <c r="E128" s="200" t="s">
        <v>67</v>
      </c>
      <c r="F128" s="200">
        <v>3</v>
      </c>
      <c r="G128" s="201">
        <f t="shared" si="2"/>
        <v>3</v>
      </c>
      <c r="H128" s="199"/>
      <c r="I128" s="201" t="str">
        <f t="shared" si="3"/>
        <v>Steinkamp</v>
      </c>
      <c r="J128" s="204"/>
      <c r="K128" s="205" t="s">
        <v>131</v>
      </c>
      <c r="L128" s="202" t="str">
        <f t="shared" si="4"/>
        <v xml:space="preserve"> </v>
      </c>
      <c r="M128" s="204"/>
      <c r="N128" s="204"/>
    </row>
    <row r="129" spans="2:14" x14ac:dyDescent="0.25">
      <c r="B129" s="199" t="s">
        <v>157</v>
      </c>
      <c r="C129" s="199" t="s">
        <v>37</v>
      </c>
      <c r="D129" s="301">
        <v>41865</v>
      </c>
      <c r="E129" s="200" t="s">
        <v>69</v>
      </c>
      <c r="F129" s="200">
        <v>45</v>
      </c>
      <c r="G129" s="201" t="b">
        <f t="shared" si="2"/>
        <v>0</v>
      </c>
      <c r="H129" s="199"/>
      <c r="I129" s="201" t="str">
        <f t="shared" si="3"/>
        <v>Stewart</v>
      </c>
      <c r="J129" s="204"/>
      <c r="K129" s="205" t="s">
        <v>129</v>
      </c>
      <c r="L129" s="202">
        <f t="shared" si="4"/>
        <v>45</v>
      </c>
      <c r="M129" s="204"/>
      <c r="N129" s="204"/>
    </row>
    <row r="130" spans="2:14" x14ac:dyDescent="0.25">
      <c r="B130" s="199" t="s">
        <v>47</v>
      </c>
      <c r="C130" s="199" t="s">
        <v>27</v>
      </c>
      <c r="D130" s="300">
        <v>42402</v>
      </c>
      <c r="E130" s="200" t="s">
        <v>67</v>
      </c>
      <c r="F130" s="200">
        <v>99</v>
      </c>
      <c r="G130" s="201">
        <f t="shared" si="2"/>
        <v>99</v>
      </c>
      <c r="H130" s="199"/>
      <c r="I130" s="201" t="str">
        <f t="shared" si="3"/>
        <v xml:space="preserve"> </v>
      </c>
      <c r="J130" s="202"/>
      <c r="K130" s="205" t="s">
        <v>129</v>
      </c>
      <c r="L130" s="202" t="str">
        <f t="shared" si="4"/>
        <v xml:space="preserve"> </v>
      </c>
      <c r="M130" s="202"/>
      <c r="N130" s="202"/>
    </row>
    <row r="131" spans="2:14" x14ac:dyDescent="0.25">
      <c r="B131" s="199" t="s">
        <v>33</v>
      </c>
      <c r="C131" s="199" t="s">
        <v>34</v>
      </c>
      <c r="D131" s="300">
        <v>43341</v>
      </c>
      <c r="E131" s="200" t="s">
        <v>67</v>
      </c>
      <c r="F131" s="200">
        <v>152</v>
      </c>
      <c r="G131" s="201">
        <f t="shared" si="2"/>
        <v>152</v>
      </c>
      <c r="H131" s="199"/>
      <c r="I131" s="201" t="str">
        <f t="shared" si="3"/>
        <v xml:space="preserve"> </v>
      </c>
      <c r="J131" s="204"/>
      <c r="K131" s="205" t="s">
        <v>129</v>
      </c>
      <c r="L131" s="202" t="str">
        <f t="shared" si="4"/>
        <v xml:space="preserve"> </v>
      </c>
      <c r="M131" s="204"/>
      <c r="N131" s="204"/>
    </row>
    <row r="132" spans="2:14" x14ac:dyDescent="0.25">
      <c r="B132" s="199" t="s">
        <v>71</v>
      </c>
      <c r="C132" s="199" t="s">
        <v>18</v>
      </c>
      <c r="D132" s="300">
        <f ca="1">TODAY()-400</f>
        <v>43875</v>
      </c>
      <c r="E132" s="200" t="s">
        <v>67</v>
      </c>
      <c r="F132" s="200">
        <v>333</v>
      </c>
      <c r="G132" s="201">
        <f t="shared" si="2"/>
        <v>333</v>
      </c>
      <c r="H132" s="199"/>
      <c r="I132" s="201" t="str">
        <f t="shared" ca="1" si="3"/>
        <v xml:space="preserve"> </v>
      </c>
      <c r="J132" s="204"/>
      <c r="K132" s="205" t="s">
        <v>133</v>
      </c>
      <c r="L132" s="202" t="str">
        <f t="shared" si="4"/>
        <v xml:space="preserve"> </v>
      </c>
      <c r="M132" s="204"/>
      <c r="N132" s="204"/>
    </row>
    <row r="133" spans="2:14" x14ac:dyDescent="0.25">
      <c r="B133" s="199" t="s">
        <v>36</v>
      </c>
      <c r="C133" s="199" t="s">
        <v>37</v>
      </c>
      <c r="D133" s="300">
        <f ca="1">TODAY()-25</f>
        <v>44250</v>
      </c>
      <c r="E133" s="200" t="s">
        <v>69</v>
      </c>
      <c r="F133" s="200">
        <v>20</v>
      </c>
      <c r="G133" s="201" t="b">
        <f t="shared" si="2"/>
        <v>0</v>
      </c>
      <c r="H133" s="199"/>
      <c r="I133" s="201" t="str">
        <f t="shared" ca="1" si="3"/>
        <v xml:space="preserve"> </v>
      </c>
      <c r="J133" s="204"/>
      <c r="K133" s="205" t="s">
        <v>138</v>
      </c>
      <c r="L133" s="202">
        <f t="shared" si="4"/>
        <v>20</v>
      </c>
      <c r="M133" s="204"/>
      <c r="N133" s="204"/>
    </row>
    <row r="134" spans="2:14" x14ac:dyDescent="0.25">
      <c r="B134" s="199" t="s">
        <v>43</v>
      </c>
      <c r="C134" s="199" t="s">
        <v>44</v>
      </c>
      <c r="D134" s="300">
        <f ca="1">TODAY()</f>
        <v>44275</v>
      </c>
      <c r="E134" s="200" t="s">
        <v>69</v>
      </c>
      <c r="F134" s="200">
        <v>9</v>
      </c>
      <c r="G134" s="201" t="b">
        <f t="shared" si="2"/>
        <v>0</v>
      </c>
      <c r="H134" s="199"/>
      <c r="I134" s="201" t="str">
        <f t="shared" ca="1" si="3"/>
        <v xml:space="preserve"> </v>
      </c>
      <c r="J134" s="204"/>
      <c r="K134" s="205" t="s">
        <v>133</v>
      </c>
      <c r="L134" s="202">
        <f t="shared" si="4"/>
        <v>9</v>
      </c>
      <c r="M134" s="204"/>
      <c r="N134" s="204"/>
    </row>
    <row r="151" spans="2:12" x14ac:dyDescent="0.25">
      <c r="B151" s="113" t="s">
        <v>158</v>
      </c>
    </row>
    <row r="155" spans="2:12" x14ac:dyDescent="0.25">
      <c r="H155" s="113" t="s">
        <v>159</v>
      </c>
    </row>
    <row r="157" spans="2:12" x14ac:dyDescent="0.25">
      <c r="B157" s="113" t="s">
        <v>259</v>
      </c>
    </row>
    <row r="158" spans="2:12" x14ac:dyDescent="0.25">
      <c r="B158" s="113" t="s">
        <v>160</v>
      </c>
    </row>
    <row r="159" spans="2:12" x14ac:dyDescent="0.25">
      <c r="B159" s="113" t="s">
        <v>163</v>
      </c>
      <c r="K159" s="306">
        <f ca="1">DATE(YEAR(TODAY()),1,1)</f>
        <v>44197</v>
      </c>
      <c r="L159" s="307">
        <f ca="1">DATE(YEAR(TODAY()),1,1)</f>
        <v>44197</v>
      </c>
    </row>
    <row r="160" spans="2:12" ht="15.75" thickBot="1" x14ac:dyDescent="0.3"/>
    <row r="161" spans="2:14" x14ac:dyDescent="0.25">
      <c r="I161" s="113" t="s">
        <v>161</v>
      </c>
      <c r="K161" s="312"/>
      <c r="L161" s="113" t="s">
        <v>260</v>
      </c>
    </row>
    <row r="162" spans="2:14" ht="15.75" thickBot="1" x14ac:dyDescent="0.3">
      <c r="E162" s="113" t="s">
        <v>116</v>
      </c>
      <c r="F162" s="113" t="s">
        <v>147</v>
      </c>
      <c r="I162" s="195"/>
      <c r="K162" s="313">
        <f>COUNTIF(K165:K176,K161)</f>
        <v>0</v>
      </c>
    </row>
    <row r="163" spans="2:14" x14ac:dyDescent="0.25">
      <c r="E163" s="152"/>
      <c r="F163" s="152"/>
      <c r="I163" s="197" t="s">
        <v>162</v>
      </c>
    </row>
    <row r="164" spans="2:14" x14ac:dyDescent="0.25">
      <c r="B164" s="153" t="s">
        <v>0</v>
      </c>
      <c r="C164" s="154" t="s">
        <v>1</v>
      </c>
      <c r="D164" s="155" t="s">
        <v>50</v>
      </c>
      <c r="E164" s="153" t="s">
        <v>64</v>
      </c>
      <c r="F164" s="153" t="s">
        <v>114</v>
      </c>
      <c r="G164" s="153" t="s">
        <v>65</v>
      </c>
      <c r="H164" s="154" t="s">
        <v>66</v>
      </c>
      <c r="I164" s="198">
        <f ca="1">TODAY()</f>
        <v>44275</v>
      </c>
      <c r="J164" s="194">
        <f ca="1">TODAY()</f>
        <v>44275</v>
      </c>
      <c r="K164" s="156" t="s">
        <v>125</v>
      </c>
      <c r="L164" s="157" t="s">
        <v>154</v>
      </c>
      <c r="M164" s="157" t="s">
        <v>155</v>
      </c>
      <c r="N164" s="158" t="s">
        <v>156</v>
      </c>
    </row>
    <row r="165" spans="2:14" x14ac:dyDescent="0.25">
      <c r="B165" s="159" t="s">
        <v>164</v>
      </c>
      <c r="C165" s="159" t="s">
        <v>27</v>
      </c>
      <c r="D165" s="308">
        <f ca="1">TODAY()</f>
        <v>44275</v>
      </c>
      <c r="E165" s="160" t="s">
        <v>67</v>
      </c>
      <c r="F165" s="160">
        <v>99</v>
      </c>
      <c r="G165" s="159"/>
      <c r="H165" s="159"/>
      <c r="I165" s="196"/>
      <c r="J165" s="159"/>
      <c r="K165" s="161" t="s">
        <v>129</v>
      </c>
      <c r="L165" s="162"/>
      <c r="M165" s="162"/>
      <c r="N165" s="163"/>
    </row>
    <row r="166" spans="2:14" x14ac:dyDescent="0.25">
      <c r="B166" s="164" t="s">
        <v>33</v>
      </c>
      <c r="C166" s="164" t="s">
        <v>34</v>
      </c>
      <c r="D166" s="309">
        <f ca="1">TODAY()-38</f>
        <v>44237</v>
      </c>
      <c r="E166" s="165" t="s">
        <v>67</v>
      </c>
      <c r="F166" s="165">
        <v>152</v>
      </c>
      <c r="G166" s="164"/>
      <c r="H166" s="164"/>
      <c r="I166" s="164"/>
      <c r="J166" s="164"/>
      <c r="K166" s="166" t="s">
        <v>129</v>
      </c>
      <c r="L166" s="164"/>
      <c r="M166" s="164"/>
      <c r="N166" s="167"/>
    </row>
    <row r="167" spans="2:14" x14ac:dyDescent="0.25">
      <c r="B167" s="159" t="s">
        <v>21</v>
      </c>
      <c r="C167" s="159" t="s">
        <v>22</v>
      </c>
      <c r="D167" s="308">
        <v>40951</v>
      </c>
      <c r="E167" s="160" t="s">
        <v>67</v>
      </c>
      <c r="F167" s="160">
        <v>3</v>
      </c>
      <c r="G167" s="159"/>
      <c r="H167" s="159"/>
      <c r="I167" s="159"/>
      <c r="J167" s="159"/>
      <c r="K167" s="168" t="s">
        <v>131</v>
      </c>
      <c r="L167" s="159"/>
      <c r="M167" s="159"/>
      <c r="N167" s="169"/>
    </row>
    <row r="168" spans="2:14" x14ac:dyDescent="0.25">
      <c r="B168" s="164" t="s">
        <v>71</v>
      </c>
      <c r="C168" s="164" t="s">
        <v>18</v>
      </c>
      <c r="D168" s="309">
        <v>42803</v>
      </c>
      <c r="E168" s="165" t="s">
        <v>67</v>
      </c>
      <c r="F168" s="165">
        <v>333</v>
      </c>
      <c r="G168" s="164"/>
      <c r="H168" s="164"/>
      <c r="I168" s="164"/>
      <c r="J168" s="164"/>
      <c r="K168" s="166" t="s">
        <v>133</v>
      </c>
      <c r="L168" s="164"/>
      <c r="M168" s="164"/>
      <c r="N168" s="167"/>
    </row>
    <row r="169" spans="2:14" x14ac:dyDescent="0.25">
      <c r="B169" s="159" t="s">
        <v>24</v>
      </c>
      <c r="C169" s="159" t="s">
        <v>25</v>
      </c>
      <c r="D169" s="308">
        <v>39818</v>
      </c>
      <c r="E169" s="160" t="s">
        <v>69</v>
      </c>
      <c r="F169" s="160">
        <v>562</v>
      </c>
      <c r="G169" s="159"/>
      <c r="H169" s="159"/>
      <c r="I169" s="159"/>
      <c r="J169" s="159"/>
      <c r="K169" s="168" t="s">
        <v>134</v>
      </c>
      <c r="L169" s="159"/>
      <c r="M169" s="159"/>
      <c r="N169" s="169"/>
    </row>
    <row r="170" spans="2:14" x14ac:dyDescent="0.25">
      <c r="B170" s="164" t="s">
        <v>157</v>
      </c>
      <c r="C170" s="164" t="s">
        <v>37</v>
      </c>
      <c r="D170" s="309">
        <v>41135</v>
      </c>
      <c r="E170" s="165" t="s">
        <v>69</v>
      </c>
      <c r="F170" s="165">
        <v>45</v>
      </c>
      <c r="G170" s="164"/>
      <c r="H170" s="164"/>
      <c r="I170" s="164"/>
      <c r="J170" s="164"/>
      <c r="K170" s="166" t="s">
        <v>129</v>
      </c>
      <c r="L170" s="164"/>
      <c r="M170" s="164"/>
      <c r="N170" s="167"/>
    </row>
    <row r="171" spans="2:14" x14ac:dyDescent="0.25">
      <c r="B171" s="159" t="s">
        <v>36</v>
      </c>
      <c r="C171" s="159" t="s">
        <v>37</v>
      </c>
      <c r="D171" s="308">
        <f ca="1">TODAY()</f>
        <v>44275</v>
      </c>
      <c r="E171" s="160" t="s">
        <v>69</v>
      </c>
      <c r="F171" s="160">
        <v>20</v>
      </c>
      <c r="G171" s="159"/>
      <c r="H171" s="159"/>
      <c r="I171" s="159"/>
      <c r="J171" s="159"/>
      <c r="K171" s="168" t="s">
        <v>138</v>
      </c>
      <c r="L171" s="159"/>
      <c r="M171" s="159"/>
      <c r="N171" s="169"/>
    </row>
    <row r="172" spans="2:14" x14ac:dyDescent="0.25">
      <c r="B172" s="164" t="s">
        <v>43</v>
      </c>
      <c r="C172" s="164" t="s">
        <v>44</v>
      </c>
      <c r="D172" s="309">
        <f ca="1">TODAY()-45</f>
        <v>44230</v>
      </c>
      <c r="E172" s="165" t="s">
        <v>69</v>
      </c>
      <c r="F172" s="165">
        <v>9</v>
      </c>
      <c r="G172" s="164"/>
      <c r="H172" s="164"/>
      <c r="I172" s="164"/>
      <c r="J172" s="164"/>
      <c r="K172" s="166" t="s">
        <v>133</v>
      </c>
      <c r="L172" s="164"/>
      <c r="M172" s="164"/>
      <c r="N172" s="167"/>
    </row>
    <row r="173" spans="2:14" x14ac:dyDescent="0.25">
      <c r="B173" s="159" t="s">
        <v>39</v>
      </c>
      <c r="C173" s="159" t="s">
        <v>40</v>
      </c>
      <c r="D173" s="308">
        <v>14705</v>
      </c>
      <c r="E173" s="160" t="s">
        <v>67</v>
      </c>
      <c r="F173" s="160">
        <v>33</v>
      </c>
      <c r="G173" s="159"/>
      <c r="H173" s="159"/>
      <c r="I173" s="159"/>
      <c r="J173" s="159"/>
      <c r="K173" s="168" t="s">
        <v>142</v>
      </c>
      <c r="L173" s="159"/>
      <c r="M173" s="159"/>
      <c r="N173" s="169"/>
    </row>
    <row r="174" spans="2:14" x14ac:dyDescent="0.25">
      <c r="B174" s="170" t="s">
        <v>165</v>
      </c>
      <c r="C174" s="170" t="s">
        <v>166</v>
      </c>
      <c r="D174" s="310">
        <v>23535</v>
      </c>
      <c r="E174" s="171" t="s">
        <v>67</v>
      </c>
      <c r="F174" s="171">
        <v>22</v>
      </c>
      <c r="G174" s="170"/>
      <c r="H174" s="170"/>
      <c r="I174" s="170"/>
      <c r="J174" s="170"/>
      <c r="K174" s="172" t="s">
        <v>129</v>
      </c>
      <c r="L174" s="170"/>
      <c r="M174" s="170"/>
      <c r="N174" s="173"/>
    </row>
    <row r="179" spans="6:15" s="174" customFormat="1" x14ac:dyDescent="0.25">
      <c r="O179" s="175"/>
    </row>
    <row r="180" spans="6:15" x14ac:dyDescent="0.25">
      <c r="F180" s="115"/>
    </row>
  </sheetData>
  <mergeCells count="6">
    <mergeCell ref="G23:I23"/>
    <mergeCell ref="G4:I4"/>
    <mergeCell ref="A5:C5"/>
    <mergeCell ref="M5:O5"/>
    <mergeCell ref="A6:C6"/>
    <mergeCell ref="M6:O6"/>
  </mergeCells>
  <conditionalFormatting sqref="D22:D23">
    <cfRule type="cellIs" dxfId="49" priority="18" operator="greaterThan">
      <formula>"&gt;42004"</formula>
    </cfRule>
  </conditionalFormatting>
  <conditionalFormatting sqref="D22:D23">
    <cfRule type="colorScale" priority="19">
      <colorScale>
        <cfvo type="min"/>
        <cfvo type="percentile" val="50"/>
        <cfvo type="max"/>
        <color rgb="FFF8696B"/>
        <color rgb="FFFFEB84"/>
        <color rgb="FF63BE7B"/>
      </colorScale>
    </cfRule>
  </conditionalFormatting>
  <conditionalFormatting sqref="D12:D21">
    <cfRule type="colorScale" priority="13">
      <colorScale>
        <cfvo type="min"/>
        <cfvo type="max"/>
        <color rgb="FFE7EDFF"/>
        <color rgb="FFFCC4C5"/>
      </colorScale>
    </cfRule>
  </conditionalFormatting>
  <conditionalFormatting sqref="E165:E174">
    <cfRule type="containsText" dxfId="48" priority="12" operator="containsText" text="F">
      <formula>NOT(ISERROR(SEARCH("F",E165)))</formula>
    </cfRule>
  </conditionalFormatting>
  <conditionalFormatting sqref="D125:D134">
    <cfRule type="colorScale" priority="11">
      <colorScale>
        <cfvo type="min"/>
        <cfvo type="max"/>
        <color theme="6" tint="0.39997558519241921"/>
        <color theme="7" tint="0.39997558519241921"/>
      </colorScale>
    </cfRule>
  </conditionalFormatting>
  <conditionalFormatting sqref="J12:J21">
    <cfRule type="cellIs" dxfId="47" priority="10" operator="equal">
      <formula>1</formula>
    </cfRule>
  </conditionalFormatting>
  <conditionalFormatting sqref="I12:I21">
    <cfRule type="cellIs" dxfId="46" priority="9" operator="equal">
      <formula>1</formula>
    </cfRule>
  </conditionalFormatting>
  <conditionalFormatting sqref="C104">
    <cfRule type="duplicateValues" dxfId="45" priority="8"/>
  </conditionalFormatting>
  <conditionalFormatting sqref="C105">
    <cfRule type="duplicateValues" dxfId="44" priority="7"/>
  </conditionalFormatting>
  <conditionalFormatting sqref="C106">
    <cfRule type="duplicateValues" dxfId="43" priority="6"/>
  </conditionalFormatting>
  <conditionalFormatting sqref="C107">
    <cfRule type="duplicateValues" dxfId="42" priority="5"/>
  </conditionalFormatting>
  <conditionalFormatting sqref="C105">
    <cfRule type="duplicateValues" dxfId="41" priority="3"/>
  </conditionalFormatting>
  <conditionalFormatting sqref="C106">
    <cfRule type="duplicateValues" dxfId="40" priority="2"/>
  </conditionalFormatting>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tint="-0.499984740745262"/>
  </sheetPr>
  <dimension ref="A1:DA185"/>
  <sheetViews>
    <sheetView workbookViewId="0">
      <selection activeCell="E21" sqref="E21"/>
    </sheetView>
  </sheetViews>
  <sheetFormatPr defaultColWidth="9.140625" defaultRowHeight="15" x14ac:dyDescent="0.25"/>
  <cols>
    <col min="1" max="1" width="1.42578125" style="14" customWidth="1"/>
    <col min="2" max="2" width="6.85546875" style="9" customWidth="1"/>
    <col min="3" max="3" width="11.42578125" style="14" customWidth="1"/>
    <col min="4" max="4" width="12.85546875" style="14" customWidth="1"/>
    <col min="5" max="5" width="10.7109375" style="14" bestFit="1" customWidth="1"/>
    <col min="6" max="6" width="15.42578125" style="14" bestFit="1" customWidth="1"/>
    <col min="7" max="7" width="7" style="16" bestFit="1" customWidth="1"/>
    <col min="8" max="9" width="9.140625" style="14"/>
    <col min="10" max="14" width="11.7109375" style="9" customWidth="1"/>
    <col min="15" max="15" width="12.5703125" style="14" customWidth="1"/>
    <col min="16" max="16" width="10" style="14" customWidth="1"/>
    <col min="17" max="17" width="21.140625" style="14" customWidth="1"/>
    <col min="18" max="18" width="13" style="14" customWidth="1"/>
    <col min="19" max="21" width="9.140625" style="14"/>
    <col min="22" max="23" width="14.140625" style="14" customWidth="1"/>
    <col min="24" max="31" width="9.140625" style="14"/>
    <col min="32" max="33" width="11.140625" style="14" customWidth="1"/>
    <col min="34" max="16384" width="9.140625" style="14"/>
  </cols>
  <sheetData>
    <row r="1" spans="1:105" s="9" customFormat="1" ht="23.25" x14ac:dyDescent="0.35">
      <c r="E1" s="255">
        <v>36526</v>
      </c>
      <c r="L1" s="255">
        <v>36525</v>
      </c>
      <c r="M1" s="255">
        <v>36525</v>
      </c>
      <c r="S1" s="14"/>
      <c r="T1" s="14"/>
      <c r="U1" s="14"/>
      <c r="V1" s="14"/>
      <c r="W1" s="14"/>
      <c r="X1" s="14"/>
      <c r="Y1" s="267" t="s">
        <v>225</v>
      </c>
      <c r="Z1" s="14"/>
      <c r="AA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row>
    <row r="2" spans="1:105" s="112" customFormat="1" x14ac:dyDescent="0.25">
      <c r="A2" s="256"/>
      <c r="B2" s="257">
        <f>SUM(B9:B24)</f>
        <v>1672</v>
      </c>
      <c r="C2" s="112">
        <f>COUNTIF(C9:C23,"Nathan")</f>
        <v>1</v>
      </c>
      <c r="D2" s="112">
        <f>COUNTIF(D9:D23,"Armstrong")</f>
        <v>3</v>
      </c>
      <c r="E2" s="112">
        <f ca="1">COUNTIF(E9:E23,"&lt;36526")</f>
        <v>10</v>
      </c>
      <c r="F2" s="112">
        <f>COUNTIF(F9:F23,"USA")</f>
        <v>9</v>
      </c>
      <c r="G2" s="112">
        <f>COUNTIF(G9:G23,"=62301")</f>
        <v>3</v>
      </c>
      <c r="H2" s="112">
        <f>SUMIF(H9:H23,"&lt;0")</f>
        <v>-168</v>
      </c>
      <c r="I2" s="112">
        <f>SUMIF(I9:I23,"&gt;0")</f>
        <v>377</v>
      </c>
      <c r="J2" s="112">
        <f>SUMIF(D9:D23,"Armstrong",J9:J23)</f>
        <v>48</v>
      </c>
      <c r="K2" s="112">
        <f>SUMIF(C9:C23,"Amy",K9:K23)</f>
        <v>-33</v>
      </c>
      <c r="L2" s="112">
        <f ca="1">SUMIF(E9:E23,"&lt;36526",L9:L23)</f>
        <v>80</v>
      </c>
      <c r="M2" s="112">
        <f ca="1">SUMIF(E9:E23,"&gt;36525",M9:M23)</f>
        <v>129</v>
      </c>
      <c r="N2" s="112">
        <f>SUMIF(F9:F23,"USA",N9:N23)</f>
        <v>109</v>
      </c>
      <c r="O2" s="112">
        <f>SUMIF(D9:D23,"Stewart",O9:O23)</f>
        <v>111</v>
      </c>
      <c r="R2" s="9"/>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row>
    <row r="3" spans="1:105" s="9" customFormat="1" x14ac:dyDescent="0.25"/>
    <row r="4" spans="1:105" s="256" customFormat="1" ht="103.5" customHeight="1" x14ac:dyDescent="0.25">
      <c r="B4" s="256" t="s">
        <v>208</v>
      </c>
      <c r="C4" s="256" t="s">
        <v>209</v>
      </c>
      <c r="D4" s="256" t="s">
        <v>210</v>
      </c>
      <c r="E4" s="256" t="s">
        <v>211</v>
      </c>
      <c r="F4" s="256" t="s">
        <v>212</v>
      </c>
      <c r="G4" s="256" t="s">
        <v>213</v>
      </c>
      <c r="H4" s="256" t="s">
        <v>146</v>
      </c>
      <c r="I4" s="256" t="s">
        <v>214</v>
      </c>
      <c r="J4" s="256" t="s">
        <v>215</v>
      </c>
      <c r="K4" s="256" t="s">
        <v>216</v>
      </c>
      <c r="L4" s="256" t="s">
        <v>217</v>
      </c>
      <c r="M4" s="256" t="s">
        <v>218</v>
      </c>
      <c r="N4" s="256" t="s">
        <v>219</v>
      </c>
      <c r="O4" s="256" t="s">
        <v>220</v>
      </c>
      <c r="Q4" s="14"/>
      <c r="R4" s="9"/>
      <c r="S4" s="14"/>
      <c r="T4" s="14"/>
      <c r="Y4" s="282" t="s">
        <v>230</v>
      </c>
      <c r="AB4" s="352" t="s">
        <v>231</v>
      </c>
      <c r="AC4" s="352"/>
      <c r="AD4" s="354" t="s">
        <v>232</v>
      </c>
      <c r="AE4" s="354"/>
      <c r="AF4" s="264" t="s">
        <v>233</v>
      </c>
      <c r="AG4" s="264" t="s">
        <v>234</v>
      </c>
    </row>
    <row r="5" spans="1:105" s="9" customFormat="1" ht="8.25" customHeight="1" x14ac:dyDescent="0.25">
      <c r="S5" s="14"/>
      <c r="T5" s="14"/>
      <c r="AB5" s="353"/>
      <c r="AC5" s="353"/>
      <c r="AD5" s="355"/>
      <c r="AE5" s="355"/>
    </row>
    <row r="6" spans="1:105" s="112" customFormat="1" x14ac:dyDescent="0.25">
      <c r="A6" s="256"/>
      <c r="R6" s="9"/>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row>
    <row r="7" spans="1:105" s="9" customFormat="1" ht="30" customHeight="1" x14ac:dyDescent="0.25">
      <c r="P7" s="350" t="s">
        <v>222</v>
      </c>
      <c r="Q7" s="351"/>
      <c r="S7" s="14"/>
      <c r="T7" s="14"/>
      <c r="Z7" s="281" t="s">
        <v>226</v>
      </c>
      <c r="AA7" s="281" t="s">
        <v>227</v>
      </c>
      <c r="AF7" s="281">
        <f>SUM(AF9:AF23)</f>
        <v>-168</v>
      </c>
      <c r="AG7" s="281"/>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row>
    <row r="8" spans="1:105" s="2" customFormat="1" x14ac:dyDescent="0.25">
      <c r="B8" s="1"/>
      <c r="C8" s="4" t="s">
        <v>0</v>
      </c>
      <c r="D8" s="5" t="s">
        <v>1</v>
      </c>
      <c r="E8" s="6" t="s">
        <v>2</v>
      </c>
      <c r="F8" s="7" t="s">
        <v>3</v>
      </c>
      <c r="G8" s="7" t="s">
        <v>4</v>
      </c>
      <c r="H8" s="8" t="s">
        <v>7</v>
      </c>
      <c r="I8" s="8"/>
      <c r="J8" s="8"/>
      <c r="K8" s="8"/>
      <c r="L8" s="8"/>
      <c r="M8" s="8"/>
      <c r="N8" s="8"/>
      <c r="O8" s="8"/>
      <c r="R8" s="9"/>
      <c r="S8" s="1"/>
      <c r="T8" s="4" t="s">
        <v>0</v>
      </c>
      <c r="U8" s="5" t="s">
        <v>1</v>
      </c>
      <c r="V8" s="6" t="s">
        <v>50</v>
      </c>
      <c r="W8" s="7" t="s">
        <v>3</v>
      </c>
      <c r="X8" s="7" t="s">
        <v>4</v>
      </c>
      <c r="Y8" s="7" t="s">
        <v>64</v>
      </c>
      <c r="Z8" s="8" t="s">
        <v>114</v>
      </c>
      <c r="AA8" s="8"/>
      <c r="AB8" s="265" t="s">
        <v>82</v>
      </c>
      <c r="AC8" s="266" t="s">
        <v>223</v>
      </c>
      <c r="AD8" s="8" t="s">
        <v>82</v>
      </c>
      <c r="AE8" s="8" t="s">
        <v>223</v>
      </c>
      <c r="AF8" s="265" t="s">
        <v>228</v>
      </c>
      <c r="AG8" s="265" t="s">
        <v>229</v>
      </c>
      <c r="AH8" s="14"/>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row>
    <row r="9" spans="1:105" x14ac:dyDescent="0.25">
      <c r="B9" s="9">
        <f>SUM(H9:O9)</f>
        <v>24</v>
      </c>
      <c r="C9" s="10" t="s">
        <v>11</v>
      </c>
      <c r="D9" s="11" t="s">
        <v>221</v>
      </c>
      <c r="E9" s="12">
        <v>1</v>
      </c>
      <c r="F9" s="11" t="s">
        <v>12</v>
      </c>
      <c r="G9" s="13">
        <v>32323</v>
      </c>
      <c r="H9" s="11">
        <v>3</v>
      </c>
      <c r="I9" s="11">
        <v>3</v>
      </c>
      <c r="J9" s="11">
        <v>3</v>
      </c>
      <c r="K9" s="11">
        <v>3</v>
      </c>
      <c r="L9" s="11">
        <v>3</v>
      </c>
      <c r="M9" s="11">
        <v>3</v>
      </c>
      <c r="N9" s="11">
        <v>3</v>
      </c>
      <c r="O9" s="11">
        <v>3</v>
      </c>
      <c r="P9" s="14" t="str">
        <f>D9</f>
        <v>Curie</v>
      </c>
      <c r="R9" s="9"/>
      <c r="S9" s="9">
        <f t="shared" ref="S9:S23" si="0">SUM(Z9:AF9)</f>
        <v>20</v>
      </c>
      <c r="T9" s="10" t="s">
        <v>11</v>
      </c>
      <c r="U9" s="11" t="s">
        <v>221</v>
      </c>
      <c r="V9" s="12">
        <v>1</v>
      </c>
      <c r="W9" s="252" t="s">
        <v>12</v>
      </c>
      <c r="X9" s="254">
        <v>32323</v>
      </c>
      <c r="Y9" s="253" t="s">
        <v>67</v>
      </c>
      <c r="Z9" s="252">
        <v>3</v>
      </c>
      <c r="AA9" s="252">
        <v>14</v>
      </c>
      <c r="AB9" s="268">
        <f>IF(V9&lt;36526,Z9,"")</f>
        <v>3</v>
      </c>
      <c r="AC9" s="269"/>
      <c r="AD9" s="268" t="str">
        <f>IF(V9&gt;36526,Z9,"")</f>
        <v/>
      </c>
      <c r="AE9" s="270"/>
      <c r="AF9" s="271" t="str">
        <f>IF(Z9&lt;0,Z9,"")</f>
        <v/>
      </c>
      <c r="AG9" s="272"/>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row>
    <row r="10" spans="1:105" x14ac:dyDescent="0.25">
      <c r="B10" s="9">
        <f t="shared" ref="B10:B73" si="1">SUM(H10:O10)</f>
        <v>160</v>
      </c>
      <c r="C10" s="11" t="s">
        <v>13</v>
      </c>
      <c r="D10" s="11" t="s">
        <v>14</v>
      </c>
      <c r="E10" s="12">
        <v>1920</v>
      </c>
      <c r="F10" s="11" t="s">
        <v>15</v>
      </c>
      <c r="G10" s="13">
        <v>191919</v>
      </c>
      <c r="H10" s="11">
        <v>20</v>
      </c>
      <c r="I10" s="11">
        <v>20</v>
      </c>
      <c r="J10" s="11">
        <v>20</v>
      </c>
      <c r="K10" s="11">
        <v>20</v>
      </c>
      <c r="L10" s="11">
        <v>20</v>
      </c>
      <c r="M10" s="11">
        <v>20</v>
      </c>
      <c r="N10" s="11">
        <v>20</v>
      </c>
      <c r="O10" s="11">
        <v>20</v>
      </c>
      <c r="R10" s="9"/>
      <c r="S10" s="9">
        <f t="shared" si="0"/>
        <v>42</v>
      </c>
      <c r="T10" s="11" t="s">
        <v>13</v>
      </c>
      <c r="U10" s="11" t="s">
        <v>14</v>
      </c>
      <c r="V10" s="12">
        <v>1920</v>
      </c>
      <c r="W10" s="252" t="s">
        <v>15</v>
      </c>
      <c r="X10" s="254">
        <v>191919</v>
      </c>
      <c r="Y10" s="253" t="s">
        <v>69</v>
      </c>
      <c r="Z10" s="252">
        <v>20</v>
      </c>
      <c r="AA10" s="252">
        <v>2</v>
      </c>
      <c r="AB10" s="268">
        <f t="shared" ref="AB10:AB23" si="2">IF(V10&lt;36526,Z10,"")</f>
        <v>20</v>
      </c>
      <c r="AC10" s="273"/>
      <c r="AD10" s="268" t="str">
        <f t="shared" ref="AD10:AD23" si="3">IF(V10&gt;36526,Z10,"")</f>
        <v/>
      </c>
      <c r="AE10" s="270"/>
      <c r="AF10" s="274" t="str">
        <f t="shared" ref="AF10:AF23" si="4">IF(Z10&lt;0,Z10,"")</f>
        <v/>
      </c>
      <c r="AG10" s="275"/>
    </row>
    <row r="11" spans="1:105" x14ac:dyDescent="0.25">
      <c r="B11" s="9">
        <f t="shared" si="1"/>
        <v>-360</v>
      </c>
      <c r="C11" s="11" t="s">
        <v>17</v>
      </c>
      <c r="D11" s="10" t="s">
        <v>18</v>
      </c>
      <c r="E11" s="12">
        <v>7652</v>
      </c>
      <c r="F11" s="11" t="s">
        <v>19</v>
      </c>
      <c r="G11" s="13">
        <v>62301</v>
      </c>
      <c r="H11" s="11">
        <v>-45</v>
      </c>
      <c r="I11" s="11">
        <v>-45</v>
      </c>
      <c r="J11" s="11">
        <v>-45</v>
      </c>
      <c r="K11" s="11">
        <v>-45</v>
      </c>
      <c r="L11" s="11">
        <v>-45</v>
      </c>
      <c r="M11" s="11">
        <v>-45</v>
      </c>
      <c r="N11" s="11">
        <v>-45</v>
      </c>
      <c r="O11" s="11">
        <v>-45</v>
      </c>
      <c r="R11" s="9"/>
      <c r="S11" s="9">
        <f t="shared" si="0"/>
        <v>-135</v>
      </c>
      <c r="T11" s="11" t="s">
        <v>17</v>
      </c>
      <c r="U11" s="10" t="s">
        <v>18</v>
      </c>
      <c r="V11" s="12">
        <v>7652</v>
      </c>
      <c r="W11" s="252" t="s">
        <v>19</v>
      </c>
      <c r="X11" s="254">
        <v>62301</v>
      </c>
      <c r="Y11" s="253" t="s">
        <v>69</v>
      </c>
      <c r="Z11" s="252">
        <v>-45</v>
      </c>
      <c r="AA11" s="252">
        <v>0</v>
      </c>
      <c r="AB11" s="268">
        <f t="shared" si="2"/>
        <v>-45</v>
      </c>
      <c r="AC11" s="273"/>
      <c r="AD11" s="268" t="str">
        <f t="shared" si="3"/>
        <v/>
      </c>
      <c r="AE11" s="270"/>
      <c r="AF11" s="274">
        <f t="shared" si="4"/>
        <v>-45</v>
      </c>
      <c r="AG11" s="275"/>
    </row>
    <row r="12" spans="1:105" x14ac:dyDescent="0.25">
      <c r="B12" s="9">
        <f t="shared" si="1"/>
        <v>-264</v>
      </c>
      <c r="C12" s="11" t="s">
        <v>21</v>
      </c>
      <c r="D12" s="10" t="s">
        <v>22</v>
      </c>
      <c r="E12" s="12">
        <v>10599</v>
      </c>
      <c r="F12" s="11" t="s">
        <v>19</v>
      </c>
      <c r="G12" s="13">
        <v>62301</v>
      </c>
      <c r="H12" s="11">
        <v>-33</v>
      </c>
      <c r="I12" s="11">
        <v>-33</v>
      </c>
      <c r="J12" s="11">
        <v>-33</v>
      </c>
      <c r="K12" s="11">
        <v>-33</v>
      </c>
      <c r="L12" s="11">
        <v>-33</v>
      </c>
      <c r="M12" s="11">
        <v>-33</v>
      </c>
      <c r="N12" s="11">
        <v>-33</v>
      </c>
      <c r="O12" s="11">
        <v>-33</v>
      </c>
      <c r="R12" s="9"/>
      <c r="S12" s="9">
        <f t="shared" si="0"/>
        <v>-105</v>
      </c>
      <c r="T12" s="11" t="s">
        <v>21</v>
      </c>
      <c r="U12" s="10" t="s">
        <v>22</v>
      </c>
      <c r="V12" s="12">
        <v>10599</v>
      </c>
      <c r="W12" s="252" t="s">
        <v>19</v>
      </c>
      <c r="X12" s="254">
        <v>62301</v>
      </c>
      <c r="Y12" s="253" t="s">
        <v>67</v>
      </c>
      <c r="Z12" s="252">
        <v>-33</v>
      </c>
      <c r="AA12" s="252">
        <v>-6</v>
      </c>
      <c r="AB12" s="268">
        <f t="shared" si="2"/>
        <v>-33</v>
      </c>
      <c r="AC12" s="273"/>
      <c r="AD12" s="268" t="str">
        <f t="shared" si="3"/>
        <v/>
      </c>
      <c r="AE12" s="270"/>
      <c r="AF12" s="274">
        <f t="shared" si="4"/>
        <v>-33</v>
      </c>
      <c r="AG12" s="275"/>
    </row>
    <row r="13" spans="1:105" x14ac:dyDescent="0.25">
      <c r="B13" s="9">
        <f t="shared" si="1"/>
        <v>360</v>
      </c>
      <c r="C13" s="11" t="s">
        <v>24</v>
      </c>
      <c r="D13" s="10" t="s">
        <v>25</v>
      </c>
      <c r="E13" s="12">
        <v>11240</v>
      </c>
      <c r="F13" s="11" t="s">
        <v>19</v>
      </c>
      <c r="G13" s="13">
        <v>62301</v>
      </c>
      <c r="H13" s="11">
        <v>45</v>
      </c>
      <c r="I13" s="11">
        <v>45</v>
      </c>
      <c r="J13" s="11">
        <v>45</v>
      </c>
      <c r="K13" s="11">
        <v>45</v>
      </c>
      <c r="L13" s="11">
        <v>45</v>
      </c>
      <c r="M13" s="11">
        <v>45</v>
      </c>
      <c r="N13" s="11">
        <v>45</v>
      </c>
      <c r="O13" s="11">
        <v>45</v>
      </c>
      <c r="S13" s="9">
        <f t="shared" si="0"/>
        <v>95</v>
      </c>
      <c r="T13" s="11" t="s">
        <v>24</v>
      </c>
      <c r="U13" s="10" t="s">
        <v>25</v>
      </c>
      <c r="V13" s="12">
        <v>11240</v>
      </c>
      <c r="W13" s="252" t="s">
        <v>19</v>
      </c>
      <c r="X13" s="254">
        <v>62301</v>
      </c>
      <c r="Y13" s="253" t="s">
        <v>69</v>
      </c>
      <c r="Z13" s="252">
        <v>45</v>
      </c>
      <c r="AA13" s="252">
        <v>5</v>
      </c>
      <c r="AB13" s="268">
        <f t="shared" si="2"/>
        <v>45</v>
      </c>
      <c r="AC13" s="273"/>
      <c r="AD13" s="268" t="str">
        <f t="shared" si="3"/>
        <v/>
      </c>
      <c r="AE13" s="270"/>
      <c r="AF13" s="274" t="str">
        <f t="shared" si="4"/>
        <v/>
      </c>
      <c r="AG13" s="275"/>
    </row>
    <row r="14" spans="1:105" x14ac:dyDescent="0.25">
      <c r="B14" s="9">
        <f t="shared" si="1"/>
        <v>192</v>
      </c>
      <c r="C14" s="11" t="s">
        <v>26</v>
      </c>
      <c r="D14" s="10" t="s">
        <v>27</v>
      </c>
      <c r="E14" s="12">
        <v>14705</v>
      </c>
      <c r="F14" s="11" t="s">
        <v>19</v>
      </c>
      <c r="G14" s="13">
        <v>12345</v>
      </c>
      <c r="H14" s="11">
        <v>24</v>
      </c>
      <c r="I14" s="11">
        <v>24</v>
      </c>
      <c r="J14" s="11">
        <v>24</v>
      </c>
      <c r="K14" s="11">
        <v>24</v>
      </c>
      <c r="L14" s="11">
        <v>24</v>
      </c>
      <c r="M14" s="11">
        <v>24</v>
      </c>
      <c r="N14" s="11">
        <v>24</v>
      </c>
      <c r="O14" s="11">
        <v>24</v>
      </c>
      <c r="S14" s="9">
        <f t="shared" si="0"/>
        <v>66</v>
      </c>
      <c r="T14" s="11" t="s">
        <v>26</v>
      </c>
      <c r="U14" s="10" t="s">
        <v>27</v>
      </c>
      <c r="V14" s="12">
        <v>14705</v>
      </c>
      <c r="W14" s="252" t="s">
        <v>19</v>
      </c>
      <c r="X14" s="254">
        <v>12345</v>
      </c>
      <c r="Y14" s="253" t="s">
        <v>67</v>
      </c>
      <c r="Z14" s="252">
        <v>24</v>
      </c>
      <c r="AA14" s="252">
        <v>18</v>
      </c>
      <c r="AB14" s="268">
        <f t="shared" si="2"/>
        <v>24</v>
      </c>
      <c r="AC14" s="273"/>
      <c r="AD14" s="268" t="str">
        <f t="shared" si="3"/>
        <v/>
      </c>
      <c r="AE14" s="270"/>
      <c r="AF14" s="274" t="str">
        <f t="shared" si="4"/>
        <v/>
      </c>
      <c r="AG14" s="275"/>
    </row>
    <row r="15" spans="1:105" x14ac:dyDescent="0.25">
      <c r="B15" s="9">
        <f t="shared" si="1"/>
        <v>264</v>
      </c>
      <c r="C15" s="11" t="s">
        <v>28</v>
      </c>
      <c r="D15" s="11" t="s">
        <v>29</v>
      </c>
      <c r="E15" s="12">
        <v>18388</v>
      </c>
      <c r="F15" s="11" t="s">
        <v>19</v>
      </c>
      <c r="G15" s="13">
        <v>62305</v>
      </c>
      <c r="H15" s="11">
        <v>33</v>
      </c>
      <c r="I15" s="11">
        <v>33</v>
      </c>
      <c r="J15" s="11">
        <v>33</v>
      </c>
      <c r="K15" s="11">
        <v>33</v>
      </c>
      <c r="L15" s="11">
        <v>33</v>
      </c>
      <c r="M15" s="11">
        <v>33</v>
      </c>
      <c r="N15" s="11">
        <v>33</v>
      </c>
      <c r="O15" s="11">
        <v>33</v>
      </c>
      <c r="S15" s="9">
        <f t="shared" si="0"/>
        <v>71</v>
      </c>
      <c r="T15" s="11" t="s">
        <v>28</v>
      </c>
      <c r="U15" s="11" t="s">
        <v>29</v>
      </c>
      <c r="V15" s="12">
        <v>18388</v>
      </c>
      <c r="W15" s="252" t="s">
        <v>19</v>
      </c>
      <c r="X15" s="254">
        <v>62305</v>
      </c>
      <c r="Y15" s="253" t="s">
        <v>69</v>
      </c>
      <c r="Z15" s="252">
        <v>33</v>
      </c>
      <c r="AA15" s="252">
        <v>5</v>
      </c>
      <c r="AB15" s="268">
        <f t="shared" si="2"/>
        <v>33</v>
      </c>
      <c r="AC15" s="273"/>
      <c r="AD15" s="268" t="str">
        <f t="shared" si="3"/>
        <v/>
      </c>
      <c r="AE15" s="270"/>
      <c r="AF15" s="274" t="str">
        <f t="shared" si="4"/>
        <v/>
      </c>
      <c r="AG15" s="275"/>
    </row>
    <row r="16" spans="1:105" x14ac:dyDescent="0.25">
      <c r="B16" s="9">
        <f t="shared" si="1"/>
        <v>224</v>
      </c>
      <c r="C16" s="11" t="s">
        <v>30</v>
      </c>
      <c r="D16" s="10" t="s">
        <v>31</v>
      </c>
      <c r="E16" s="12">
        <v>24534</v>
      </c>
      <c r="F16" s="11" t="s">
        <v>32</v>
      </c>
      <c r="G16" s="13"/>
      <c r="H16" s="11">
        <v>28</v>
      </c>
      <c r="I16" s="11">
        <v>28</v>
      </c>
      <c r="J16" s="11">
        <v>28</v>
      </c>
      <c r="K16" s="11">
        <v>28</v>
      </c>
      <c r="L16" s="11">
        <v>28</v>
      </c>
      <c r="M16" s="11">
        <v>28</v>
      </c>
      <c r="N16" s="11">
        <v>28</v>
      </c>
      <c r="O16" s="11">
        <v>28</v>
      </c>
      <c r="S16" s="9">
        <f t="shared" si="0"/>
        <v>57</v>
      </c>
      <c r="T16" s="11" t="s">
        <v>30</v>
      </c>
      <c r="U16" s="10" t="s">
        <v>31</v>
      </c>
      <c r="V16" s="12">
        <v>24534</v>
      </c>
      <c r="W16" s="252" t="s">
        <v>32</v>
      </c>
      <c r="X16" s="254"/>
      <c r="Y16" s="253" t="s">
        <v>67</v>
      </c>
      <c r="Z16" s="252">
        <v>28</v>
      </c>
      <c r="AA16" s="252">
        <v>1</v>
      </c>
      <c r="AB16" s="268">
        <f t="shared" si="2"/>
        <v>28</v>
      </c>
      <c r="AC16" s="273"/>
      <c r="AD16" s="268" t="str">
        <f t="shared" si="3"/>
        <v/>
      </c>
      <c r="AE16" s="270"/>
      <c r="AF16" s="274" t="str">
        <f t="shared" si="4"/>
        <v/>
      </c>
      <c r="AG16" s="275"/>
    </row>
    <row r="17" spans="2:33" x14ac:dyDescent="0.25">
      <c r="B17" s="9">
        <f t="shared" si="1"/>
        <v>-400</v>
      </c>
      <c r="C17" s="11" t="s">
        <v>33</v>
      </c>
      <c r="D17" s="10" t="s">
        <v>34</v>
      </c>
      <c r="E17" s="12">
        <v>26457</v>
      </c>
      <c r="F17" s="11" t="s">
        <v>15</v>
      </c>
      <c r="G17" s="13">
        <v>15547</v>
      </c>
      <c r="H17" s="11">
        <v>-50</v>
      </c>
      <c r="I17" s="11">
        <v>-50</v>
      </c>
      <c r="J17" s="11">
        <v>-50</v>
      </c>
      <c r="K17" s="11">
        <v>-50</v>
      </c>
      <c r="L17" s="11">
        <v>-50</v>
      </c>
      <c r="M17" s="11">
        <v>-50</v>
      </c>
      <c r="N17" s="11">
        <v>-50</v>
      </c>
      <c r="O17" s="11">
        <v>-50</v>
      </c>
      <c r="S17" s="9">
        <f t="shared" si="0"/>
        <v>-149</v>
      </c>
      <c r="T17" s="11" t="s">
        <v>33</v>
      </c>
      <c r="U17" s="10" t="s">
        <v>34</v>
      </c>
      <c r="V17" s="12">
        <v>26457</v>
      </c>
      <c r="W17" s="252" t="s">
        <v>15</v>
      </c>
      <c r="X17" s="254">
        <v>15547</v>
      </c>
      <c r="Y17" s="253" t="s">
        <v>67</v>
      </c>
      <c r="Z17" s="252">
        <v>-50</v>
      </c>
      <c r="AA17" s="252">
        <v>1</v>
      </c>
      <c r="AB17" s="268">
        <f t="shared" si="2"/>
        <v>-50</v>
      </c>
      <c r="AC17" s="273"/>
      <c r="AD17" s="268" t="str">
        <f t="shared" si="3"/>
        <v/>
      </c>
      <c r="AE17" s="270"/>
      <c r="AF17" s="274">
        <f t="shared" si="4"/>
        <v>-50</v>
      </c>
      <c r="AG17" s="275"/>
    </row>
    <row r="18" spans="2:33" x14ac:dyDescent="0.25">
      <c r="B18" s="9">
        <f t="shared" si="1"/>
        <v>440</v>
      </c>
      <c r="C18" s="11" t="s">
        <v>35</v>
      </c>
      <c r="D18" s="11" t="s">
        <v>29</v>
      </c>
      <c r="E18" s="12">
        <v>33036</v>
      </c>
      <c r="F18" s="11" t="s">
        <v>19</v>
      </c>
      <c r="G18" s="13">
        <v>87654</v>
      </c>
      <c r="H18" s="11">
        <v>55</v>
      </c>
      <c r="I18" s="11">
        <v>55</v>
      </c>
      <c r="J18" s="11">
        <v>55</v>
      </c>
      <c r="K18" s="11">
        <v>55</v>
      </c>
      <c r="L18" s="11">
        <v>55</v>
      </c>
      <c r="M18" s="11">
        <v>55</v>
      </c>
      <c r="N18" s="11">
        <v>55</v>
      </c>
      <c r="O18" s="11">
        <v>55</v>
      </c>
      <c r="S18" s="9">
        <f t="shared" si="0"/>
        <v>111</v>
      </c>
      <c r="T18" s="11" t="s">
        <v>35</v>
      </c>
      <c r="U18" s="11" t="s">
        <v>29</v>
      </c>
      <c r="V18" s="12">
        <v>36689</v>
      </c>
      <c r="W18" s="252" t="s">
        <v>19</v>
      </c>
      <c r="X18" s="254">
        <v>87654</v>
      </c>
      <c r="Y18" s="253" t="s">
        <v>69</v>
      </c>
      <c r="Z18" s="252">
        <v>55</v>
      </c>
      <c r="AA18" s="252">
        <v>1</v>
      </c>
      <c r="AB18" s="268" t="str">
        <f t="shared" si="2"/>
        <v/>
      </c>
      <c r="AC18" s="273"/>
      <c r="AD18" s="268">
        <f t="shared" si="3"/>
        <v>55</v>
      </c>
      <c r="AE18" s="270"/>
      <c r="AF18" s="274" t="str">
        <f t="shared" si="4"/>
        <v/>
      </c>
      <c r="AG18" s="275"/>
    </row>
    <row r="19" spans="2:33" x14ac:dyDescent="0.25">
      <c r="B19" s="9">
        <f t="shared" si="1"/>
        <v>528</v>
      </c>
      <c r="C19" s="11" t="s">
        <v>36</v>
      </c>
      <c r="D19" s="10" t="s">
        <v>37</v>
      </c>
      <c r="E19" s="12">
        <v>36777</v>
      </c>
      <c r="F19" s="11" t="s">
        <v>15</v>
      </c>
      <c r="G19" s="13">
        <v>85001</v>
      </c>
      <c r="H19" s="11">
        <v>66</v>
      </c>
      <c r="I19" s="11">
        <v>66</v>
      </c>
      <c r="J19" s="11">
        <v>66</v>
      </c>
      <c r="K19" s="11">
        <v>66</v>
      </c>
      <c r="L19" s="11">
        <v>66</v>
      </c>
      <c r="M19" s="11">
        <v>66</v>
      </c>
      <c r="N19" s="11">
        <v>66</v>
      </c>
      <c r="O19" s="11">
        <v>66</v>
      </c>
      <c r="S19" s="9">
        <f t="shared" si="0"/>
        <v>138</v>
      </c>
      <c r="T19" s="11" t="s">
        <v>36</v>
      </c>
      <c r="U19" s="10" t="s">
        <v>37</v>
      </c>
      <c r="V19" s="12">
        <v>38238</v>
      </c>
      <c r="W19" s="252" t="s">
        <v>15</v>
      </c>
      <c r="X19" s="254">
        <v>85001</v>
      </c>
      <c r="Y19" s="253" t="s">
        <v>224</v>
      </c>
      <c r="Z19" s="252">
        <v>66</v>
      </c>
      <c r="AA19" s="252">
        <v>6</v>
      </c>
      <c r="AB19" s="268" t="str">
        <f t="shared" si="2"/>
        <v/>
      </c>
      <c r="AC19" s="273"/>
      <c r="AD19" s="268">
        <f t="shared" si="3"/>
        <v>66</v>
      </c>
      <c r="AE19" s="270"/>
      <c r="AF19" s="274" t="str">
        <f t="shared" si="4"/>
        <v/>
      </c>
      <c r="AG19" s="275"/>
    </row>
    <row r="20" spans="2:33" x14ac:dyDescent="0.25">
      <c r="B20" s="9">
        <f t="shared" si="1"/>
        <v>264</v>
      </c>
      <c r="C20" s="11" t="s">
        <v>39</v>
      </c>
      <c r="D20" s="10" t="s">
        <v>40</v>
      </c>
      <c r="E20" s="12">
        <v>37991</v>
      </c>
      <c r="F20" s="11" t="s">
        <v>15</v>
      </c>
      <c r="G20" s="13">
        <v>99023</v>
      </c>
      <c r="H20" s="11">
        <v>33</v>
      </c>
      <c r="I20" s="11">
        <v>33</v>
      </c>
      <c r="J20" s="11">
        <v>33</v>
      </c>
      <c r="K20" s="11">
        <v>33</v>
      </c>
      <c r="L20" s="11">
        <v>33</v>
      </c>
      <c r="M20" s="11">
        <v>33</v>
      </c>
      <c r="N20" s="11">
        <v>33</v>
      </c>
      <c r="O20" s="11">
        <v>33</v>
      </c>
      <c r="S20" s="9">
        <f t="shared" si="0"/>
        <v>75</v>
      </c>
      <c r="T20" s="11" t="s">
        <v>39</v>
      </c>
      <c r="U20" s="10" t="s">
        <v>40</v>
      </c>
      <c r="V20" s="12">
        <v>42740</v>
      </c>
      <c r="W20" s="252" t="s">
        <v>15</v>
      </c>
      <c r="X20" s="254">
        <v>99023</v>
      </c>
      <c r="Y20" s="253" t="s">
        <v>67</v>
      </c>
      <c r="Z20" s="252">
        <v>33</v>
      </c>
      <c r="AA20" s="252">
        <v>9</v>
      </c>
      <c r="AB20" s="268" t="str">
        <f t="shared" si="2"/>
        <v/>
      </c>
      <c r="AC20" s="273"/>
      <c r="AD20" s="268">
        <f t="shared" si="3"/>
        <v>33</v>
      </c>
      <c r="AE20" s="270"/>
      <c r="AF20" s="274" t="str">
        <f t="shared" si="4"/>
        <v/>
      </c>
      <c r="AG20" s="275"/>
    </row>
    <row r="21" spans="2:33" x14ac:dyDescent="0.25">
      <c r="B21" s="9">
        <f t="shared" si="1"/>
        <v>-320</v>
      </c>
      <c r="C21" s="11" t="s">
        <v>42</v>
      </c>
      <c r="D21" s="11" t="s">
        <v>29</v>
      </c>
      <c r="E21" s="12">
        <f ca="1">TODAY()-588</f>
        <v>43687</v>
      </c>
      <c r="F21" s="11" t="s">
        <v>19</v>
      </c>
      <c r="G21" s="13">
        <v>62305</v>
      </c>
      <c r="H21" s="11">
        <v>-40</v>
      </c>
      <c r="I21" s="11">
        <v>-40</v>
      </c>
      <c r="J21" s="11">
        <v>-40</v>
      </c>
      <c r="K21" s="11">
        <v>-40</v>
      </c>
      <c r="L21" s="11">
        <v>-40</v>
      </c>
      <c r="M21" s="11">
        <v>-40</v>
      </c>
      <c r="N21" s="11">
        <v>-40</v>
      </c>
      <c r="O21" s="11">
        <v>-40</v>
      </c>
      <c r="S21" s="9">
        <f t="shared" ca="1" si="0"/>
        <v>-113</v>
      </c>
      <c r="T21" s="11" t="s">
        <v>42</v>
      </c>
      <c r="U21" s="11" t="s">
        <v>29</v>
      </c>
      <c r="V21" s="12">
        <f ca="1">TODAY()-600</f>
        <v>43675</v>
      </c>
      <c r="W21" s="252" t="s">
        <v>19</v>
      </c>
      <c r="X21" s="254">
        <v>62305</v>
      </c>
      <c r="Y21" s="253" t="s">
        <v>69</v>
      </c>
      <c r="Z21" s="252">
        <v>-40</v>
      </c>
      <c r="AA21" s="252">
        <v>7</v>
      </c>
      <c r="AB21" s="268" t="str">
        <f t="shared" ca="1" si="2"/>
        <v/>
      </c>
      <c r="AC21" s="273"/>
      <c r="AD21" s="268">
        <f t="shared" ca="1" si="3"/>
        <v>-40</v>
      </c>
      <c r="AE21" s="270"/>
      <c r="AF21" s="274">
        <f t="shared" si="4"/>
        <v>-40</v>
      </c>
      <c r="AG21" s="275"/>
    </row>
    <row r="22" spans="2:33" x14ac:dyDescent="0.25">
      <c r="B22" s="9">
        <f t="shared" si="1"/>
        <v>200</v>
      </c>
      <c r="C22" s="11" t="s">
        <v>43</v>
      </c>
      <c r="D22" s="10" t="s">
        <v>44</v>
      </c>
      <c r="E22" s="12">
        <f ca="1">TODAY()-300</f>
        <v>43975</v>
      </c>
      <c r="F22" s="11" t="s">
        <v>19</v>
      </c>
      <c r="G22" s="13">
        <v>85001</v>
      </c>
      <c r="H22" s="11">
        <v>25</v>
      </c>
      <c r="I22" s="11">
        <v>25</v>
      </c>
      <c r="J22" s="11">
        <v>25</v>
      </c>
      <c r="K22" s="11">
        <v>25</v>
      </c>
      <c r="L22" s="11">
        <v>25</v>
      </c>
      <c r="M22" s="11">
        <v>25</v>
      </c>
      <c r="N22" s="11">
        <v>25</v>
      </c>
      <c r="O22" s="11">
        <v>25</v>
      </c>
      <c r="S22" s="9">
        <f t="shared" ca="1" si="0"/>
        <v>62</v>
      </c>
      <c r="T22" s="11" t="s">
        <v>43</v>
      </c>
      <c r="U22" s="10" t="s">
        <v>44</v>
      </c>
      <c r="V22" s="12">
        <f ca="1">TODAY()-300</f>
        <v>43975</v>
      </c>
      <c r="W22" s="252" t="s">
        <v>19</v>
      </c>
      <c r="X22" s="254">
        <v>85001</v>
      </c>
      <c r="Y22" s="253" t="s">
        <v>69</v>
      </c>
      <c r="Z22" s="252">
        <v>25</v>
      </c>
      <c r="AA22" s="252">
        <v>12</v>
      </c>
      <c r="AB22" s="268" t="str">
        <f t="shared" ca="1" si="2"/>
        <v/>
      </c>
      <c r="AC22" s="273"/>
      <c r="AD22" s="268">
        <f t="shared" ca="1" si="3"/>
        <v>25</v>
      </c>
      <c r="AE22" s="270"/>
      <c r="AF22" s="274" t="str">
        <f t="shared" si="4"/>
        <v/>
      </c>
      <c r="AG22" s="275"/>
    </row>
    <row r="23" spans="2:33" x14ac:dyDescent="0.25">
      <c r="B23" s="9">
        <f t="shared" si="1"/>
        <v>360</v>
      </c>
      <c r="C23" s="11" t="s">
        <v>46</v>
      </c>
      <c r="D23" s="10" t="s">
        <v>37</v>
      </c>
      <c r="E23" s="12">
        <f ca="1">TODAY()</f>
        <v>44275</v>
      </c>
      <c r="F23" s="11" t="s">
        <v>19</v>
      </c>
      <c r="G23" s="13">
        <v>62305</v>
      </c>
      <c r="H23" s="11">
        <v>45</v>
      </c>
      <c r="I23" s="11">
        <v>45</v>
      </c>
      <c r="J23" s="11">
        <v>45</v>
      </c>
      <c r="K23" s="11">
        <v>45</v>
      </c>
      <c r="L23" s="11">
        <v>45</v>
      </c>
      <c r="M23" s="11">
        <v>45</v>
      </c>
      <c r="N23" s="11">
        <v>45</v>
      </c>
      <c r="O23" s="11">
        <v>45</v>
      </c>
      <c r="S23" s="9">
        <f t="shared" ca="1" si="0"/>
        <v>91</v>
      </c>
      <c r="T23" s="11" t="s">
        <v>46</v>
      </c>
      <c r="U23" s="10" t="s">
        <v>37</v>
      </c>
      <c r="V23" s="12">
        <f ca="1">TODAY()</f>
        <v>44275</v>
      </c>
      <c r="W23" s="252" t="s">
        <v>19</v>
      </c>
      <c r="X23" s="254">
        <v>62305</v>
      </c>
      <c r="Y23" s="253" t="s">
        <v>69</v>
      </c>
      <c r="Z23" s="252">
        <v>45</v>
      </c>
      <c r="AA23" s="252">
        <v>1</v>
      </c>
      <c r="AB23" s="276" t="str">
        <f t="shared" ca="1" si="2"/>
        <v/>
      </c>
      <c r="AC23" s="277"/>
      <c r="AD23" s="268">
        <f t="shared" ca="1" si="3"/>
        <v>45</v>
      </c>
      <c r="AE23" s="278"/>
      <c r="AF23" s="279" t="str">
        <f t="shared" si="4"/>
        <v/>
      </c>
      <c r="AG23" s="280"/>
    </row>
    <row r="24" spans="2:33" x14ac:dyDescent="0.25">
      <c r="B24" s="9">
        <f t="shared" si="1"/>
        <v>0</v>
      </c>
      <c r="C24" s="11"/>
      <c r="D24" s="11"/>
      <c r="E24" s="12"/>
      <c r="F24" s="11"/>
      <c r="G24" s="13"/>
      <c r="H24" s="11"/>
      <c r="I24" s="11"/>
      <c r="J24" s="11"/>
      <c r="K24" s="11"/>
      <c r="L24" s="11"/>
      <c r="M24" s="11"/>
      <c r="N24" s="11"/>
      <c r="O24" s="258"/>
    </row>
    <row r="25" spans="2:33" ht="19.5" customHeight="1" x14ac:dyDescent="0.25">
      <c r="B25" s="259">
        <f t="shared" si="1"/>
        <v>0</v>
      </c>
      <c r="C25" s="258"/>
      <c r="D25" s="258"/>
      <c r="E25" s="260"/>
      <c r="F25" s="258"/>
      <c r="G25" s="261"/>
      <c r="H25" s="258"/>
      <c r="I25" s="258"/>
      <c r="J25" s="258"/>
      <c r="K25" s="258"/>
      <c r="L25" s="258"/>
      <c r="M25" s="258"/>
      <c r="N25" s="258"/>
      <c r="O25" s="258"/>
    </row>
    <row r="26" spans="2:33" x14ac:dyDescent="0.25">
      <c r="B26" s="9">
        <f t="shared" si="1"/>
        <v>0</v>
      </c>
      <c r="C26" s="11"/>
      <c r="D26" s="11"/>
      <c r="E26" s="11"/>
      <c r="F26" s="11"/>
      <c r="G26" s="13"/>
      <c r="H26" s="11"/>
      <c r="I26" s="11"/>
      <c r="J26" s="11"/>
      <c r="K26" s="11"/>
      <c r="L26" s="11"/>
      <c r="M26" s="11"/>
      <c r="N26" s="11"/>
      <c r="O26" s="261"/>
    </row>
    <row r="27" spans="2:33" x14ac:dyDescent="0.25">
      <c r="B27" s="9">
        <f t="shared" si="1"/>
        <v>0</v>
      </c>
      <c r="C27" s="11"/>
      <c r="D27" s="11"/>
      <c r="E27" s="11"/>
      <c r="F27" s="11"/>
      <c r="G27" s="13"/>
      <c r="H27" s="11"/>
      <c r="I27" s="11"/>
      <c r="J27" s="11"/>
      <c r="K27" s="11"/>
      <c r="L27" s="11"/>
      <c r="M27" s="11"/>
      <c r="N27" s="11"/>
      <c r="O27" s="261"/>
    </row>
    <row r="28" spans="2:33" x14ac:dyDescent="0.25">
      <c r="B28" s="9">
        <f t="shared" si="1"/>
        <v>0</v>
      </c>
      <c r="C28" s="11"/>
      <c r="D28" s="11"/>
      <c r="E28" s="11"/>
      <c r="F28" s="11"/>
      <c r="G28" s="13"/>
      <c r="H28" s="11"/>
      <c r="I28" s="11"/>
      <c r="J28" s="11"/>
      <c r="K28" s="11"/>
      <c r="L28" s="11"/>
      <c r="M28" s="11"/>
      <c r="N28" s="11"/>
      <c r="O28" s="261"/>
    </row>
    <row r="29" spans="2:33" x14ac:dyDescent="0.25">
      <c r="B29" s="9">
        <f t="shared" si="1"/>
        <v>0</v>
      </c>
      <c r="C29" s="11"/>
      <c r="D29" s="11"/>
      <c r="E29" s="11"/>
      <c r="F29" s="11"/>
      <c r="G29" s="13"/>
      <c r="H29" s="11"/>
      <c r="I29" s="11"/>
      <c r="J29" s="11"/>
      <c r="K29" s="11"/>
      <c r="L29" s="11"/>
      <c r="M29" s="11"/>
      <c r="N29" s="11"/>
      <c r="O29" s="261"/>
    </row>
    <row r="30" spans="2:33" x14ac:dyDescent="0.25">
      <c r="B30" s="9">
        <f t="shared" si="1"/>
        <v>0</v>
      </c>
      <c r="C30" s="11"/>
      <c r="D30" s="11"/>
      <c r="E30" s="11"/>
      <c r="F30" s="11"/>
      <c r="G30" s="13"/>
      <c r="H30" s="11"/>
      <c r="I30" s="11"/>
      <c r="J30" s="11"/>
      <c r="K30" s="11"/>
      <c r="L30" s="11"/>
      <c r="M30" s="11"/>
      <c r="N30" s="11"/>
      <c r="O30" s="261"/>
    </row>
    <row r="31" spans="2:33" x14ac:dyDescent="0.25">
      <c r="B31" s="9">
        <f t="shared" si="1"/>
        <v>0</v>
      </c>
      <c r="C31" s="11"/>
      <c r="D31" s="11"/>
      <c r="E31" s="11"/>
      <c r="F31" s="11"/>
      <c r="G31" s="13"/>
      <c r="H31" s="11"/>
      <c r="I31" s="11"/>
      <c r="J31" s="11"/>
      <c r="K31" s="11"/>
      <c r="L31" s="11"/>
      <c r="M31" s="11"/>
      <c r="N31" s="11"/>
      <c r="O31" s="261"/>
    </row>
    <row r="32" spans="2:33" x14ac:dyDescent="0.25">
      <c r="B32" s="9">
        <f t="shared" si="1"/>
        <v>0</v>
      </c>
      <c r="C32" s="11"/>
      <c r="D32" s="11"/>
      <c r="E32" s="11"/>
      <c r="F32" s="11"/>
      <c r="G32" s="13"/>
      <c r="H32" s="11"/>
      <c r="I32" s="11"/>
      <c r="J32" s="11"/>
      <c r="K32" s="11"/>
      <c r="L32" s="11"/>
      <c r="M32" s="11"/>
      <c r="N32" s="11"/>
      <c r="O32" s="261"/>
    </row>
    <row r="33" spans="2:15" x14ac:dyDescent="0.25">
      <c r="B33" s="9">
        <f t="shared" si="1"/>
        <v>0</v>
      </c>
      <c r="C33" s="11"/>
      <c r="D33" s="11"/>
      <c r="E33" s="11"/>
      <c r="F33" s="11"/>
      <c r="G33" s="13"/>
      <c r="H33" s="11"/>
      <c r="I33" s="11"/>
      <c r="J33" s="11"/>
      <c r="K33" s="11"/>
      <c r="L33" s="11"/>
      <c r="M33" s="11"/>
      <c r="N33" s="11"/>
      <c r="O33" s="261"/>
    </row>
    <row r="34" spans="2:15" x14ac:dyDescent="0.25">
      <c r="B34" s="9">
        <f t="shared" si="1"/>
        <v>0</v>
      </c>
      <c r="C34" s="11"/>
      <c r="D34" s="11"/>
      <c r="E34" s="11"/>
      <c r="F34" s="11"/>
      <c r="G34" s="13"/>
      <c r="H34" s="11"/>
      <c r="I34" s="11"/>
      <c r="J34" s="11"/>
      <c r="K34" s="11"/>
      <c r="L34" s="11"/>
      <c r="M34" s="11"/>
      <c r="N34" s="11"/>
      <c r="O34" s="261"/>
    </row>
    <row r="35" spans="2:15" x14ac:dyDescent="0.25">
      <c r="B35" s="9">
        <f t="shared" si="1"/>
        <v>0</v>
      </c>
      <c r="C35" s="11"/>
      <c r="D35" s="11"/>
      <c r="E35" s="11"/>
      <c r="F35" s="11"/>
      <c r="G35" s="13"/>
      <c r="H35" s="11"/>
      <c r="I35" s="11"/>
      <c r="J35" s="11"/>
      <c r="K35" s="11"/>
      <c r="L35" s="11"/>
      <c r="M35" s="11"/>
      <c r="N35" s="11"/>
      <c r="O35" s="261"/>
    </row>
    <row r="36" spans="2:15" x14ac:dyDescent="0.25">
      <c r="B36" s="9">
        <f t="shared" si="1"/>
        <v>0</v>
      </c>
      <c r="C36" s="11"/>
      <c r="D36" s="11"/>
      <c r="E36" s="11"/>
      <c r="F36" s="11"/>
      <c r="G36" s="13"/>
      <c r="H36" s="11"/>
      <c r="I36" s="11"/>
      <c r="J36" s="11"/>
      <c r="K36" s="11"/>
      <c r="L36" s="11"/>
      <c r="M36" s="11"/>
      <c r="N36" s="11"/>
      <c r="O36" s="261"/>
    </row>
    <row r="37" spans="2:15" x14ac:dyDescent="0.25">
      <c r="B37" s="9">
        <f t="shared" si="1"/>
        <v>0</v>
      </c>
      <c r="C37" s="11"/>
      <c r="D37" s="11"/>
      <c r="E37" s="11"/>
      <c r="F37" s="11"/>
      <c r="G37" s="13"/>
      <c r="H37" s="11"/>
      <c r="I37" s="11"/>
      <c r="J37" s="11"/>
      <c r="K37" s="11"/>
      <c r="L37" s="11"/>
      <c r="M37" s="11"/>
      <c r="N37" s="11"/>
      <c r="O37" s="261"/>
    </row>
    <row r="38" spans="2:15" x14ac:dyDescent="0.25">
      <c r="B38" s="9">
        <f t="shared" si="1"/>
        <v>0</v>
      </c>
      <c r="C38" s="11"/>
      <c r="D38" s="11"/>
      <c r="E38" s="11"/>
      <c r="F38" s="11"/>
      <c r="G38" s="13"/>
      <c r="H38" s="11"/>
      <c r="I38" s="11"/>
      <c r="J38" s="11"/>
      <c r="K38" s="11"/>
      <c r="L38" s="11"/>
      <c r="M38" s="11"/>
      <c r="N38" s="11"/>
      <c r="O38" s="261"/>
    </row>
    <row r="39" spans="2:15" x14ac:dyDescent="0.25">
      <c r="B39" s="9">
        <f t="shared" si="1"/>
        <v>0</v>
      </c>
      <c r="C39" s="11"/>
      <c r="D39" s="11"/>
      <c r="E39" s="11"/>
      <c r="F39" s="11"/>
      <c r="G39" s="13"/>
      <c r="H39" s="11"/>
      <c r="I39" s="11"/>
      <c r="J39" s="11"/>
      <c r="K39" s="11"/>
      <c r="L39" s="11"/>
      <c r="M39" s="11"/>
      <c r="N39" s="11"/>
      <c r="O39" s="261"/>
    </row>
    <row r="40" spans="2:15" x14ac:dyDescent="0.25">
      <c r="B40" s="9">
        <f t="shared" si="1"/>
        <v>0</v>
      </c>
      <c r="C40" s="11"/>
      <c r="D40" s="11"/>
      <c r="E40" s="11"/>
      <c r="F40" s="11"/>
      <c r="G40" s="13"/>
      <c r="H40" s="11"/>
      <c r="I40" s="11"/>
      <c r="J40" s="11"/>
      <c r="K40" s="11"/>
      <c r="L40" s="11"/>
      <c r="M40" s="11"/>
      <c r="N40" s="11"/>
      <c r="O40" s="261"/>
    </row>
    <row r="41" spans="2:15" x14ac:dyDescent="0.25">
      <c r="B41" s="9">
        <f t="shared" si="1"/>
        <v>0</v>
      </c>
      <c r="C41" s="11"/>
      <c r="D41" s="11"/>
      <c r="E41" s="11"/>
      <c r="F41" s="11"/>
      <c r="G41" s="13"/>
      <c r="H41" s="11"/>
      <c r="I41" s="11"/>
      <c r="J41" s="11"/>
      <c r="K41" s="11"/>
      <c r="L41" s="11"/>
      <c r="M41" s="11"/>
      <c r="N41" s="11"/>
      <c r="O41" s="261"/>
    </row>
    <row r="42" spans="2:15" x14ac:dyDescent="0.25">
      <c r="B42" s="9">
        <f t="shared" si="1"/>
        <v>0</v>
      </c>
      <c r="C42" s="11"/>
      <c r="D42" s="11"/>
      <c r="E42" s="11"/>
      <c r="F42" s="11"/>
      <c r="G42" s="13"/>
      <c r="H42" s="11"/>
      <c r="I42" s="11"/>
      <c r="J42" s="11"/>
      <c r="K42" s="11"/>
      <c r="L42" s="11"/>
      <c r="M42" s="11"/>
      <c r="N42" s="11"/>
      <c r="O42" s="261"/>
    </row>
    <row r="43" spans="2:15" x14ac:dyDescent="0.25">
      <c r="B43" s="9">
        <f t="shared" si="1"/>
        <v>0</v>
      </c>
      <c r="C43" s="11"/>
      <c r="D43" s="11"/>
      <c r="E43" s="11"/>
      <c r="F43" s="11"/>
      <c r="G43" s="13"/>
      <c r="H43" s="11"/>
      <c r="I43" s="11"/>
      <c r="J43" s="11"/>
      <c r="K43" s="11"/>
      <c r="L43" s="11"/>
      <c r="M43" s="11"/>
      <c r="N43" s="11"/>
      <c r="O43" s="261"/>
    </row>
    <row r="44" spans="2:15" x14ac:dyDescent="0.25">
      <c r="B44" s="9">
        <f t="shared" si="1"/>
        <v>0</v>
      </c>
      <c r="C44" s="11"/>
      <c r="D44" s="11"/>
      <c r="E44" s="11"/>
      <c r="F44" s="11"/>
      <c r="G44" s="13"/>
      <c r="H44" s="11"/>
      <c r="I44" s="11"/>
      <c r="J44" s="11"/>
      <c r="K44" s="11"/>
      <c r="L44" s="11"/>
      <c r="M44" s="11"/>
      <c r="N44" s="11"/>
      <c r="O44" s="261"/>
    </row>
    <row r="45" spans="2:15" x14ac:dyDescent="0.25">
      <c r="B45" s="9">
        <f t="shared" si="1"/>
        <v>0</v>
      </c>
      <c r="C45" s="11"/>
      <c r="D45" s="11"/>
      <c r="E45" s="11"/>
      <c r="F45" s="11"/>
      <c r="G45" s="13"/>
      <c r="H45" s="11"/>
      <c r="I45" s="11"/>
      <c r="J45" s="11"/>
      <c r="K45" s="11"/>
      <c r="L45" s="11"/>
      <c r="M45" s="11"/>
      <c r="N45" s="11"/>
      <c r="O45" s="261"/>
    </row>
    <row r="46" spans="2:15" x14ac:dyDescent="0.25">
      <c r="B46" s="9">
        <f t="shared" si="1"/>
        <v>0</v>
      </c>
      <c r="C46" s="15"/>
      <c r="D46" s="15"/>
      <c r="E46" s="15"/>
      <c r="F46" s="15"/>
      <c r="G46" s="15"/>
      <c r="H46" s="15"/>
      <c r="I46" s="15"/>
      <c r="J46" s="15"/>
      <c r="K46" s="15"/>
      <c r="L46" s="15"/>
      <c r="M46" s="15"/>
      <c r="N46" s="15"/>
      <c r="O46" s="261"/>
    </row>
    <row r="47" spans="2:15" x14ac:dyDescent="0.25">
      <c r="B47" s="9">
        <f t="shared" si="1"/>
        <v>0</v>
      </c>
      <c r="C47" s="15"/>
      <c r="D47" s="15"/>
      <c r="E47" s="15"/>
      <c r="F47" s="15"/>
      <c r="G47" s="15"/>
      <c r="H47" s="15"/>
      <c r="I47" s="15"/>
      <c r="J47" s="15"/>
      <c r="K47" s="15"/>
      <c r="L47" s="15"/>
      <c r="M47" s="15"/>
      <c r="N47" s="15"/>
      <c r="O47" s="261"/>
    </row>
    <row r="48" spans="2:15" x14ac:dyDescent="0.25">
      <c r="B48" s="9">
        <f t="shared" si="1"/>
        <v>0</v>
      </c>
      <c r="C48" s="15"/>
      <c r="D48" s="15"/>
      <c r="E48" s="15"/>
      <c r="F48" s="15"/>
      <c r="G48" s="15"/>
      <c r="H48" s="15"/>
      <c r="I48" s="15"/>
      <c r="J48" s="15"/>
      <c r="K48" s="15"/>
      <c r="L48" s="15"/>
      <c r="M48" s="15"/>
      <c r="N48" s="15"/>
      <c r="O48" s="261"/>
    </row>
    <row r="49" spans="2:15" x14ac:dyDescent="0.25">
      <c r="B49" s="9">
        <f t="shared" si="1"/>
        <v>0</v>
      </c>
      <c r="C49" s="15"/>
      <c r="D49" s="15"/>
      <c r="E49" s="15"/>
      <c r="F49" s="15"/>
      <c r="G49" s="15"/>
      <c r="H49" s="15"/>
      <c r="I49" s="15"/>
      <c r="J49" s="15"/>
      <c r="K49" s="15"/>
      <c r="L49" s="15"/>
      <c r="M49" s="15"/>
      <c r="N49" s="15"/>
      <c r="O49" s="261"/>
    </row>
    <row r="50" spans="2:15" x14ac:dyDescent="0.25">
      <c r="B50" s="9">
        <f t="shared" si="1"/>
        <v>0</v>
      </c>
      <c r="C50" s="15"/>
      <c r="D50" s="15"/>
      <c r="E50" s="15"/>
      <c r="F50" s="15"/>
      <c r="G50" s="15"/>
      <c r="H50" s="15"/>
      <c r="I50" s="15"/>
      <c r="J50" s="15"/>
      <c r="K50" s="15"/>
      <c r="L50" s="15"/>
      <c r="M50" s="15"/>
      <c r="N50" s="15"/>
      <c r="O50" s="261"/>
    </row>
    <row r="51" spans="2:15" x14ac:dyDescent="0.25">
      <c r="B51" s="9">
        <f t="shared" si="1"/>
        <v>0</v>
      </c>
      <c r="C51" s="15"/>
      <c r="D51" s="15"/>
      <c r="E51" s="15"/>
      <c r="F51" s="15"/>
      <c r="G51" s="15"/>
      <c r="H51" s="15"/>
      <c r="I51" s="15"/>
      <c r="J51" s="15"/>
      <c r="K51" s="15"/>
      <c r="L51" s="15"/>
      <c r="M51" s="15"/>
      <c r="N51" s="15"/>
      <c r="O51" s="261"/>
    </row>
    <row r="52" spans="2:15" x14ac:dyDescent="0.25">
      <c r="B52" s="9">
        <f t="shared" si="1"/>
        <v>0</v>
      </c>
      <c r="C52" s="15"/>
      <c r="D52" s="15"/>
      <c r="E52" s="15"/>
      <c r="F52" s="15"/>
      <c r="G52" s="15"/>
      <c r="H52" s="15"/>
      <c r="I52" s="15"/>
      <c r="J52" s="15"/>
      <c r="K52" s="15"/>
      <c r="L52" s="15"/>
      <c r="M52" s="15"/>
      <c r="N52" s="15"/>
      <c r="O52" s="261"/>
    </row>
    <row r="53" spans="2:15" x14ac:dyDescent="0.25">
      <c r="B53" s="9">
        <f t="shared" si="1"/>
        <v>0</v>
      </c>
      <c r="C53" s="15"/>
      <c r="D53" s="15"/>
      <c r="E53" s="15"/>
      <c r="F53" s="15"/>
      <c r="G53" s="15"/>
      <c r="H53" s="15"/>
      <c r="I53" s="15"/>
      <c r="J53" s="15"/>
      <c r="K53" s="15"/>
      <c r="L53" s="15"/>
      <c r="M53" s="15"/>
      <c r="N53" s="15"/>
    </row>
    <row r="54" spans="2:15" x14ac:dyDescent="0.25">
      <c r="B54" s="9">
        <f t="shared" si="1"/>
        <v>0</v>
      </c>
      <c r="C54" s="15"/>
      <c r="D54" s="15"/>
      <c r="E54" s="15"/>
      <c r="F54" s="15"/>
      <c r="G54" s="15"/>
      <c r="H54" s="15"/>
      <c r="I54" s="15"/>
      <c r="J54" s="15"/>
      <c r="K54" s="15"/>
      <c r="L54" s="15"/>
      <c r="M54" s="15"/>
      <c r="N54" s="15"/>
    </row>
    <row r="55" spans="2:15" x14ac:dyDescent="0.25">
      <c r="B55" s="9">
        <f t="shared" si="1"/>
        <v>0</v>
      </c>
      <c r="C55" s="15"/>
      <c r="D55" s="15"/>
      <c r="E55" s="15"/>
      <c r="F55" s="15"/>
      <c r="G55" s="15"/>
      <c r="H55" s="15"/>
      <c r="I55" s="15"/>
      <c r="J55" s="15"/>
      <c r="K55" s="15"/>
      <c r="L55" s="15"/>
      <c r="M55" s="15"/>
      <c r="N55" s="15"/>
    </row>
    <row r="56" spans="2:15" x14ac:dyDescent="0.25">
      <c r="B56" s="9">
        <f t="shared" si="1"/>
        <v>0</v>
      </c>
      <c r="C56" s="15"/>
      <c r="D56" s="15"/>
      <c r="E56" s="15"/>
      <c r="F56" s="15"/>
      <c r="G56" s="15"/>
      <c r="H56" s="15"/>
      <c r="I56" s="15"/>
      <c r="J56" s="15"/>
      <c r="K56" s="15"/>
      <c r="L56" s="15"/>
      <c r="M56" s="15"/>
      <c r="N56" s="15"/>
    </row>
    <row r="57" spans="2:15" x14ac:dyDescent="0.25">
      <c r="B57" s="9">
        <f t="shared" si="1"/>
        <v>0</v>
      </c>
      <c r="C57" s="15"/>
      <c r="D57" s="15"/>
      <c r="E57" s="15"/>
      <c r="F57" s="15"/>
      <c r="G57" s="15"/>
      <c r="H57" s="15"/>
      <c r="I57" s="15"/>
      <c r="J57" s="15"/>
      <c r="K57" s="15"/>
      <c r="L57" s="15"/>
      <c r="M57" s="15"/>
      <c r="N57" s="15"/>
    </row>
    <row r="58" spans="2:15" x14ac:dyDescent="0.25">
      <c r="B58" s="9">
        <f t="shared" si="1"/>
        <v>0</v>
      </c>
      <c r="C58" s="15"/>
      <c r="D58" s="15"/>
      <c r="E58" s="15"/>
      <c r="F58" s="15"/>
      <c r="G58" s="15"/>
      <c r="H58" s="15"/>
      <c r="I58" s="15"/>
      <c r="J58" s="15"/>
      <c r="K58" s="15"/>
      <c r="L58" s="15"/>
      <c r="M58" s="15"/>
      <c r="N58" s="15"/>
    </row>
    <row r="59" spans="2:15" x14ac:dyDescent="0.25">
      <c r="B59" s="9">
        <f t="shared" si="1"/>
        <v>0</v>
      </c>
      <c r="C59" s="15"/>
      <c r="D59" s="15"/>
      <c r="E59" s="15"/>
      <c r="F59" s="15"/>
      <c r="G59" s="15"/>
      <c r="H59" s="15"/>
      <c r="I59" s="15"/>
      <c r="J59" s="15"/>
      <c r="K59" s="15"/>
      <c r="L59" s="15"/>
      <c r="M59" s="15"/>
      <c r="N59" s="15"/>
    </row>
    <row r="60" spans="2:15" x14ac:dyDescent="0.25">
      <c r="B60" s="9">
        <f t="shared" si="1"/>
        <v>0</v>
      </c>
      <c r="C60" s="15"/>
      <c r="D60" s="15"/>
      <c r="E60" s="15"/>
      <c r="F60" s="15"/>
      <c r="G60" s="15"/>
      <c r="H60" s="15"/>
      <c r="I60" s="15"/>
      <c r="J60" s="15"/>
      <c r="K60" s="15"/>
      <c r="L60" s="15"/>
      <c r="M60" s="15"/>
      <c r="N60" s="15"/>
    </row>
    <row r="61" spans="2:15" x14ac:dyDescent="0.25">
      <c r="B61" s="9">
        <f t="shared" si="1"/>
        <v>0</v>
      </c>
      <c r="C61" s="15"/>
      <c r="D61" s="15"/>
      <c r="E61" s="15"/>
      <c r="F61" s="15"/>
      <c r="G61" s="15"/>
      <c r="H61" s="15"/>
      <c r="I61" s="15"/>
      <c r="J61" s="15"/>
      <c r="K61" s="15"/>
      <c r="L61" s="15"/>
      <c r="M61" s="15"/>
      <c r="N61" s="15"/>
    </row>
    <row r="62" spans="2:15" x14ac:dyDescent="0.25">
      <c r="B62" s="9">
        <f t="shared" si="1"/>
        <v>0</v>
      </c>
      <c r="C62" s="15"/>
      <c r="D62" s="15"/>
      <c r="E62" s="15"/>
      <c r="F62" s="15"/>
      <c r="G62" s="15"/>
      <c r="H62" s="15"/>
      <c r="I62" s="15"/>
      <c r="J62" s="15"/>
      <c r="K62" s="15"/>
      <c r="L62" s="15"/>
      <c r="M62" s="15"/>
      <c r="N62" s="15"/>
    </row>
    <row r="63" spans="2:15" x14ac:dyDescent="0.25">
      <c r="B63" s="9">
        <f t="shared" si="1"/>
        <v>0</v>
      </c>
      <c r="C63" s="15"/>
      <c r="D63" s="15"/>
      <c r="E63" s="15"/>
      <c r="F63" s="15"/>
      <c r="G63" s="15"/>
      <c r="H63" s="15"/>
      <c r="I63" s="15"/>
      <c r="J63" s="15"/>
      <c r="K63" s="15"/>
      <c r="L63" s="15"/>
      <c r="M63" s="15"/>
      <c r="N63" s="15"/>
    </row>
    <row r="64" spans="2:15" x14ac:dyDescent="0.25">
      <c r="B64" s="9">
        <f t="shared" si="1"/>
        <v>0</v>
      </c>
    </row>
    <row r="65" spans="2:2" x14ac:dyDescent="0.25">
      <c r="B65" s="9">
        <f t="shared" si="1"/>
        <v>0</v>
      </c>
    </row>
    <row r="66" spans="2:2" x14ac:dyDescent="0.25">
      <c r="B66" s="9">
        <f t="shared" si="1"/>
        <v>0</v>
      </c>
    </row>
    <row r="67" spans="2:2" x14ac:dyDescent="0.25">
      <c r="B67" s="9">
        <f t="shared" si="1"/>
        <v>0</v>
      </c>
    </row>
    <row r="68" spans="2:2" x14ac:dyDescent="0.25">
      <c r="B68" s="9">
        <f t="shared" si="1"/>
        <v>0</v>
      </c>
    </row>
    <row r="69" spans="2:2" x14ac:dyDescent="0.25">
      <c r="B69" s="9">
        <f t="shared" si="1"/>
        <v>0</v>
      </c>
    </row>
    <row r="70" spans="2:2" x14ac:dyDescent="0.25">
      <c r="B70" s="9">
        <f t="shared" si="1"/>
        <v>0</v>
      </c>
    </row>
    <row r="71" spans="2:2" x14ac:dyDescent="0.25">
      <c r="B71" s="9">
        <f t="shared" si="1"/>
        <v>0</v>
      </c>
    </row>
    <row r="72" spans="2:2" x14ac:dyDescent="0.25">
      <c r="B72" s="9">
        <f t="shared" si="1"/>
        <v>0</v>
      </c>
    </row>
    <row r="73" spans="2:2" x14ac:dyDescent="0.25">
      <c r="B73" s="9">
        <f t="shared" si="1"/>
        <v>0</v>
      </c>
    </row>
    <row r="74" spans="2:2" x14ac:dyDescent="0.25">
      <c r="B74" s="9">
        <f t="shared" ref="B74:B137" si="5">SUM(H74:O74)</f>
        <v>0</v>
      </c>
    </row>
    <row r="75" spans="2:2" x14ac:dyDescent="0.25">
      <c r="B75" s="9">
        <f t="shared" si="5"/>
        <v>0</v>
      </c>
    </row>
    <row r="76" spans="2:2" x14ac:dyDescent="0.25">
      <c r="B76" s="9">
        <f t="shared" si="5"/>
        <v>0</v>
      </c>
    </row>
    <row r="77" spans="2:2" x14ac:dyDescent="0.25">
      <c r="B77" s="9">
        <f t="shared" si="5"/>
        <v>0</v>
      </c>
    </row>
    <row r="78" spans="2:2" x14ac:dyDescent="0.25">
      <c r="B78" s="9">
        <f t="shared" si="5"/>
        <v>0</v>
      </c>
    </row>
    <row r="79" spans="2:2" x14ac:dyDescent="0.25">
      <c r="B79" s="9">
        <f t="shared" si="5"/>
        <v>0</v>
      </c>
    </row>
    <row r="80" spans="2:2" x14ac:dyDescent="0.25">
      <c r="B80" s="9">
        <f t="shared" si="5"/>
        <v>0</v>
      </c>
    </row>
    <row r="81" spans="2:2" x14ac:dyDescent="0.25">
      <c r="B81" s="9">
        <f t="shared" si="5"/>
        <v>0</v>
      </c>
    </row>
    <row r="82" spans="2:2" x14ac:dyDescent="0.25">
      <c r="B82" s="9">
        <f t="shared" si="5"/>
        <v>0</v>
      </c>
    </row>
    <row r="83" spans="2:2" x14ac:dyDescent="0.25">
      <c r="B83" s="9">
        <f t="shared" si="5"/>
        <v>0</v>
      </c>
    </row>
    <row r="84" spans="2:2" x14ac:dyDescent="0.25">
      <c r="B84" s="9">
        <f t="shared" si="5"/>
        <v>0</v>
      </c>
    </row>
    <row r="85" spans="2:2" x14ac:dyDescent="0.25">
      <c r="B85" s="9">
        <f t="shared" si="5"/>
        <v>0</v>
      </c>
    </row>
    <row r="86" spans="2:2" x14ac:dyDescent="0.25">
      <c r="B86" s="9">
        <f t="shared" si="5"/>
        <v>0</v>
      </c>
    </row>
    <row r="87" spans="2:2" x14ac:dyDescent="0.25">
      <c r="B87" s="9">
        <f t="shared" si="5"/>
        <v>0</v>
      </c>
    </row>
    <row r="88" spans="2:2" x14ac:dyDescent="0.25">
      <c r="B88" s="9">
        <f t="shared" si="5"/>
        <v>0</v>
      </c>
    </row>
    <row r="89" spans="2:2" x14ac:dyDescent="0.25">
      <c r="B89" s="9">
        <f t="shared" si="5"/>
        <v>0</v>
      </c>
    </row>
    <row r="90" spans="2:2" x14ac:dyDescent="0.25">
      <c r="B90" s="9">
        <f t="shared" si="5"/>
        <v>0</v>
      </c>
    </row>
    <row r="91" spans="2:2" x14ac:dyDescent="0.25">
      <c r="B91" s="9">
        <f t="shared" si="5"/>
        <v>0</v>
      </c>
    </row>
    <row r="92" spans="2:2" x14ac:dyDescent="0.25">
      <c r="B92" s="9">
        <f t="shared" si="5"/>
        <v>0</v>
      </c>
    </row>
    <row r="93" spans="2:2" x14ac:dyDescent="0.25">
      <c r="B93" s="9">
        <f t="shared" si="5"/>
        <v>0</v>
      </c>
    </row>
    <row r="94" spans="2:2" x14ac:dyDescent="0.25">
      <c r="B94" s="9">
        <f t="shared" si="5"/>
        <v>0</v>
      </c>
    </row>
    <row r="95" spans="2:2" x14ac:dyDescent="0.25">
      <c r="B95" s="9">
        <f t="shared" si="5"/>
        <v>0</v>
      </c>
    </row>
    <row r="96" spans="2:2" x14ac:dyDescent="0.25">
      <c r="B96" s="9">
        <f t="shared" si="5"/>
        <v>0</v>
      </c>
    </row>
    <row r="97" spans="2:2" x14ac:dyDescent="0.25">
      <c r="B97" s="9">
        <f t="shared" si="5"/>
        <v>0</v>
      </c>
    </row>
    <row r="98" spans="2:2" x14ac:dyDescent="0.25">
      <c r="B98" s="9">
        <f t="shared" si="5"/>
        <v>0</v>
      </c>
    </row>
    <row r="99" spans="2:2" x14ac:dyDescent="0.25">
      <c r="B99" s="9">
        <f t="shared" si="5"/>
        <v>0</v>
      </c>
    </row>
    <row r="100" spans="2:2" x14ac:dyDescent="0.25">
      <c r="B100" s="9">
        <f t="shared" si="5"/>
        <v>0</v>
      </c>
    </row>
    <row r="101" spans="2:2" x14ac:dyDescent="0.25">
      <c r="B101" s="9">
        <f t="shared" si="5"/>
        <v>0</v>
      </c>
    </row>
    <row r="102" spans="2:2" x14ac:dyDescent="0.25">
      <c r="B102" s="9">
        <f t="shared" si="5"/>
        <v>0</v>
      </c>
    </row>
    <row r="103" spans="2:2" x14ac:dyDescent="0.25">
      <c r="B103" s="9">
        <f t="shared" si="5"/>
        <v>0</v>
      </c>
    </row>
    <row r="104" spans="2:2" x14ac:dyDescent="0.25">
      <c r="B104" s="9">
        <f t="shared" si="5"/>
        <v>0</v>
      </c>
    </row>
    <row r="105" spans="2:2" x14ac:dyDescent="0.25">
      <c r="B105" s="9">
        <f t="shared" si="5"/>
        <v>0</v>
      </c>
    </row>
    <row r="106" spans="2:2" x14ac:dyDescent="0.25">
      <c r="B106" s="9">
        <f t="shared" si="5"/>
        <v>0</v>
      </c>
    </row>
    <row r="107" spans="2:2" x14ac:dyDescent="0.25">
      <c r="B107" s="9">
        <f t="shared" si="5"/>
        <v>0</v>
      </c>
    </row>
    <row r="108" spans="2:2" x14ac:dyDescent="0.25">
      <c r="B108" s="9">
        <f t="shared" si="5"/>
        <v>0</v>
      </c>
    </row>
    <row r="109" spans="2:2" x14ac:dyDescent="0.25">
      <c r="B109" s="9">
        <f t="shared" si="5"/>
        <v>0</v>
      </c>
    </row>
    <row r="110" spans="2:2" x14ac:dyDescent="0.25">
      <c r="B110" s="9">
        <f t="shared" si="5"/>
        <v>0</v>
      </c>
    </row>
    <row r="111" spans="2:2" x14ac:dyDescent="0.25">
      <c r="B111" s="9">
        <f t="shared" si="5"/>
        <v>0</v>
      </c>
    </row>
    <row r="112" spans="2:2" x14ac:dyDescent="0.25">
      <c r="B112" s="9">
        <f t="shared" si="5"/>
        <v>0</v>
      </c>
    </row>
    <row r="113" spans="2:2" x14ac:dyDescent="0.25">
      <c r="B113" s="9">
        <f t="shared" si="5"/>
        <v>0</v>
      </c>
    </row>
    <row r="114" spans="2:2" x14ac:dyDescent="0.25">
      <c r="B114" s="9">
        <f t="shared" si="5"/>
        <v>0</v>
      </c>
    </row>
    <row r="115" spans="2:2" x14ac:dyDescent="0.25">
      <c r="B115" s="9">
        <f t="shared" si="5"/>
        <v>0</v>
      </c>
    </row>
    <row r="116" spans="2:2" x14ac:dyDescent="0.25">
      <c r="B116" s="9">
        <f t="shared" si="5"/>
        <v>0</v>
      </c>
    </row>
    <row r="117" spans="2:2" x14ac:dyDescent="0.25">
      <c r="B117" s="9">
        <f t="shared" si="5"/>
        <v>0</v>
      </c>
    </row>
    <row r="118" spans="2:2" x14ac:dyDescent="0.25">
      <c r="B118" s="9">
        <f t="shared" si="5"/>
        <v>0</v>
      </c>
    </row>
    <row r="119" spans="2:2" x14ac:dyDescent="0.25">
      <c r="B119" s="9">
        <f t="shared" si="5"/>
        <v>0</v>
      </c>
    </row>
    <row r="120" spans="2:2" x14ac:dyDescent="0.25">
      <c r="B120" s="9">
        <f t="shared" si="5"/>
        <v>0</v>
      </c>
    </row>
    <row r="121" spans="2:2" x14ac:dyDescent="0.25">
      <c r="B121" s="9">
        <f t="shared" si="5"/>
        <v>0</v>
      </c>
    </row>
    <row r="122" spans="2:2" x14ac:dyDescent="0.25">
      <c r="B122" s="9">
        <f t="shared" si="5"/>
        <v>0</v>
      </c>
    </row>
    <row r="123" spans="2:2" x14ac:dyDescent="0.25">
      <c r="B123" s="9">
        <f t="shared" si="5"/>
        <v>0</v>
      </c>
    </row>
    <row r="124" spans="2:2" x14ac:dyDescent="0.25">
      <c r="B124" s="9">
        <f t="shared" si="5"/>
        <v>0</v>
      </c>
    </row>
    <row r="125" spans="2:2" x14ac:dyDescent="0.25">
      <c r="B125" s="9">
        <f t="shared" si="5"/>
        <v>0</v>
      </c>
    </row>
    <row r="126" spans="2:2" x14ac:dyDescent="0.25">
      <c r="B126" s="9">
        <f t="shared" si="5"/>
        <v>0</v>
      </c>
    </row>
    <row r="127" spans="2:2" x14ac:dyDescent="0.25">
      <c r="B127" s="9">
        <f t="shared" si="5"/>
        <v>0</v>
      </c>
    </row>
    <row r="128" spans="2:2" x14ac:dyDescent="0.25">
      <c r="B128" s="9">
        <f t="shared" si="5"/>
        <v>0</v>
      </c>
    </row>
    <row r="129" spans="2:2" x14ac:dyDescent="0.25">
      <c r="B129" s="9">
        <f t="shared" si="5"/>
        <v>0</v>
      </c>
    </row>
    <row r="130" spans="2:2" x14ac:dyDescent="0.25">
      <c r="B130" s="9">
        <f t="shared" si="5"/>
        <v>0</v>
      </c>
    </row>
    <row r="131" spans="2:2" x14ac:dyDescent="0.25">
      <c r="B131" s="9">
        <f t="shared" si="5"/>
        <v>0</v>
      </c>
    </row>
    <row r="132" spans="2:2" x14ac:dyDescent="0.25">
      <c r="B132" s="9">
        <f t="shared" si="5"/>
        <v>0</v>
      </c>
    </row>
    <row r="133" spans="2:2" x14ac:dyDescent="0.25">
      <c r="B133" s="9">
        <f t="shared" si="5"/>
        <v>0</v>
      </c>
    </row>
    <row r="134" spans="2:2" x14ac:dyDescent="0.25">
      <c r="B134" s="9">
        <f t="shared" si="5"/>
        <v>0</v>
      </c>
    </row>
    <row r="135" spans="2:2" x14ac:dyDescent="0.25">
      <c r="B135" s="9">
        <f t="shared" si="5"/>
        <v>0</v>
      </c>
    </row>
    <row r="136" spans="2:2" x14ac:dyDescent="0.25">
      <c r="B136" s="9">
        <f t="shared" si="5"/>
        <v>0</v>
      </c>
    </row>
    <row r="137" spans="2:2" x14ac:dyDescent="0.25">
      <c r="B137" s="9">
        <f t="shared" si="5"/>
        <v>0</v>
      </c>
    </row>
    <row r="138" spans="2:2" x14ac:dyDescent="0.25">
      <c r="B138" s="9">
        <f t="shared" ref="B138:B185" si="6">SUM(H138:O138)</f>
        <v>0</v>
      </c>
    </row>
    <row r="139" spans="2:2" x14ac:dyDescent="0.25">
      <c r="B139" s="9">
        <f t="shared" si="6"/>
        <v>0</v>
      </c>
    </row>
    <row r="140" spans="2:2" x14ac:dyDescent="0.25">
      <c r="B140" s="9">
        <f t="shared" si="6"/>
        <v>0</v>
      </c>
    </row>
    <row r="141" spans="2:2" x14ac:dyDescent="0.25">
      <c r="B141" s="9">
        <f t="shared" si="6"/>
        <v>0</v>
      </c>
    </row>
    <row r="142" spans="2:2" x14ac:dyDescent="0.25">
      <c r="B142" s="9">
        <f t="shared" si="6"/>
        <v>0</v>
      </c>
    </row>
    <row r="143" spans="2:2" x14ac:dyDescent="0.25">
      <c r="B143" s="9">
        <f t="shared" si="6"/>
        <v>0</v>
      </c>
    </row>
    <row r="144" spans="2:2" x14ac:dyDescent="0.25">
      <c r="B144" s="9">
        <f t="shared" si="6"/>
        <v>0</v>
      </c>
    </row>
    <row r="145" spans="2:2" x14ac:dyDescent="0.25">
      <c r="B145" s="9">
        <f t="shared" si="6"/>
        <v>0</v>
      </c>
    </row>
    <row r="146" spans="2:2" x14ac:dyDescent="0.25">
      <c r="B146" s="9">
        <f t="shared" si="6"/>
        <v>0</v>
      </c>
    </row>
    <row r="147" spans="2:2" x14ac:dyDescent="0.25">
      <c r="B147" s="9">
        <f t="shared" si="6"/>
        <v>0</v>
      </c>
    </row>
    <row r="148" spans="2:2" x14ac:dyDescent="0.25">
      <c r="B148" s="9">
        <f t="shared" si="6"/>
        <v>0</v>
      </c>
    </row>
    <row r="149" spans="2:2" x14ac:dyDescent="0.25">
      <c r="B149" s="9">
        <f t="shared" si="6"/>
        <v>0</v>
      </c>
    </row>
    <row r="150" spans="2:2" x14ac:dyDescent="0.25">
      <c r="B150" s="9">
        <f t="shared" si="6"/>
        <v>0</v>
      </c>
    </row>
    <row r="151" spans="2:2" x14ac:dyDescent="0.25">
      <c r="B151" s="9">
        <f t="shared" si="6"/>
        <v>0</v>
      </c>
    </row>
    <row r="152" spans="2:2" x14ac:dyDescent="0.25">
      <c r="B152" s="9">
        <f t="shared" si="6"/>
        <v>0</v>
      </c>
    </row>
    <row r="153" spans="2:2" x14ac:dyDescent="0.25">
      <c r="B153" s="9">
        <f t="shared" si="6"/>
        <v>0</v>
      </c>
    </row>
    <row r="154" spans="2:2" x14ac:dyDescent="0.25">
      <c r="B154" s="9">
        <f t="shared" si="6"/>
        <v>0</v>
      </c>
    </row>
    <row r="155" spans="2:2" x14ac:dyDescent="0.25">
      <c r="B155" s="9">
        <f t="shared" si="6"/>
        <v>0</v>
      </c>
    </row>
    <row r="156" spans="2:2" x14ac:dyDescent="0.25">
      <c r="B156" s="9">
        <f t="shared" si="6"/>
        <v>0</v>
      </c>
    </row>
    <row r="157" spans="2:2" x14ac:dyDescent="0.25">
      <c r="B157" s="9">
        <f t="shared" si="6"/>
        <v>0</v>
      </c>
    </row>
    <row r="158" spans="2:2" x14ac:dyDescent="0.25">
      <c r="B158" s="9">
        <f t="shared" si="6"/>
        <v>0</v>
      </c>
    </row>
    <row r="159" spans="2:2" x14ac:dyDescent="0.25">
      <c r="B159" s="9">
        <f t="shared" si="6"/>
        <v>0</v>
      </c>
    </row>
    <row r="160" spans="2:2" x14ac:dyDescent="0.25">
      <c r="B160" s="9">
        <f t="shared" si="6"/>
        <v>0</v>
      </c>
    </row>
    <row r="161" spans="2:2" x14ac:dyDescent="0.25">
      <c r="B161" s="9">
        <f t="shared" si="6"/>
        <v>0</v>
      </c>
    </row>
    <row r="162" spans="2:2" x14ac:dyDescent="0.25">
      <c r="B162" s="9">
        <f t="shared" si="6"/>
        <v>0</v>
      </c>
    </row>
    <row r="163" spans="2:2" x14ac:dyDescent="0.25">
      <c r="B163" s="9">
        <f t="shared" si="6"/>
        <v>0</v>
      </c>
    </row>
    <row r="164" spans="2:2" x14ac:dyDescent="0.25">
      <c r="B164" s="9">
        <f t="shared" si="6"/>
        <v>0</v>
      </c>
    </row>
    <row r="165" spans="2:2" x14ac:dyDescent="0.25">
      <c r="B165" s="9">
        <f t="shared" si="6"/>
        <v>0</v>
      </c>
    </row>
    <row r="166" spans="2:2" x14ac:dyDescent="0.25">
      <c r="B166" s="9">
        <f t="shared" si="6"/>
        <v>0</v>
      </c>
    </row>
    <row r="167" spans="2:2" x14ac:dyDescent="0.25">
      <c r="B167" s="9">
        <f t="shared" si="6"/>
        <v>0</v>
      </c>
    </row>
    <row r="168" spans="2:2" x14ac:dyDescent="0.25">
      <c r="B168" s="9">
        <f t="shared" si="6"/>
        <v>0</v>
      </c>
    </row>
    <row r="169" spans="2:2" x14ac:dyDescent="0.25">
      <c r="B169" s="9">
        <f t="shared" si="6"/>
        <v>0</v>
      </c>
    </row>
    <row r="170" spans="2:2" x14ac:dyDescent="0.25">
      <c r="B170" s="9">
        <f t="shared" si="6"/>
        <v>0</v>
      </c>
    </row>
    <row r="171" spans="2:2" x14ac:dyDescent="0.25">
      <c r="B171" s="9">
        <f t="shared" si="6"/>
        <v>0</v>
      </c>
    </row>
    <row r="172" spans="2:2" x14ac:dyDescent="0.25">
      <c r="B172" s="9">
        <f t="shared" si="6"/>
        <v>0</v>
      </c>
    </row>
    <row r="173" spans="2:2" x14ac:dyDescent="0.25">
      <c r="B173" s="9">
        <f t="shared" si="6"/>
        <v>0</v>
      </c>
    </row>
    <row r="174" spans="2:2" x14ac:dyDescent="0.25">
      <c r="B174" s="9">
        <f t="shared" si="6"/>
        <v>0</v>
      </c>
    </row>
    <row r="175" spans="2:2" x14ac:dyDescent="0.25">
      <c r="B175" s="9">
        <f t="shared" si="6"/>
        <v>0</v>
      </c>
    </row>
    <row r="176" spans="2:2" x14ac:dyDescent="0.25">
      <c r="B176" s="9">
        <f t="shared" si="6"/>
        <v>0</v>
      </c>
    </row>
    <row r="177" spans="2:2" x14ac:dyDescent="0.25">
      <c r="B177" s="9">
        <f t="shared" si="6"/>
        <v>0</v>
      </c>
    </row>
    <row r="178" spans="2:2" x14ac:dyDescent="0.25">
      <c r="B178" s="9">
        <f t="shared" si="6"/>
        <v>0</v>
      </c>
    </row>
    <row r="179" spans="2:2" x14ac:dyDescent="0.25">
      <c r="B179" s="9">
        <f t="shared" si="6"/>
        <v>0</v>
      </c>
    </row>
    <row r="180" spans="2:2" x14ac:dyDescent="0.25">
      <c r="B180" s="9">
        <f t="shared" si="6"/>
        <v>0</v>
      </c>
    </row>
    <row r="181" spans="2:2" x14ac:dyDescent="0.25">
      <c r="B181" s="9">
        <f t="shared" si="6"/>
        <v>0</v>
      </c>
    </row>
    <row r="182" spans="2:2" x14ac:dyDescent="0.25">
      <c r="B182" s="9">
        <f t="shared" si="6"/>
        <v>0</v>
      </c>
    </row>
    <row r="183" spans="2:2" x14ac:dyDescent="0.25">
      <c r="B183" s="9">
        <f t="shared" si="6"/>
        <v>0</v>
      </c>
    </row>
    <row r="184" spans="2:2" x14ac:dyDescent="0.25">
      <c r="B184" s="9">
        <f t="shared" si="6"/>
        <v>0</v>
      </c>
    </row>
    <row r="185" spans="2:2" x14ac:dyDescent="0.25">
      <c r="B185" s="9">
        <f t="shared" si="6"/>
        <v>0</v>
      </c>
    </row>
  </sheetData>
  <mergeCells count="3">
    <mergeCell ref="P7:Q7"/>
    <mergeCell ref="AB4:AC5"/>
    <mergeCell ref="AD4:AE5"/>
  </mergeCells>
  <conditionalFormatting sqref="C9:D24">
    <cfRule type="cellIs" dxfId="39" priority="27" operator="greaterThan">
      <formula>0.01</formula>
    </cfRule>
  </conditionalFormatting>
  <conditionalFormatting sqref="E9:E32">
    <cfRule type="colorScale" priority="26">
      <colorScale>
        <cfvo type="min"/>
        <cfvo type="max"/>
        <color rgb="FFFCFCFF"/>
        <color rgb="FF63BE7B"/>
      </colorScale>
    </cfRule>
  </conditionalFormatting>
  <conditionalFormatting sqref="H9:H23">
    <cfRule type="cellIs" dxfId="38" priority="25" operator="lessThan">
      <formula>0</formula>
    </cfRule>
  </conditionalFormatting>
  <conditionalFormatting sqref="C46:J63 B9:B1048576">
    <cfRule type="cellIs" dxfId="37" priority="24" operator="equal">
      <formula>0</formula>
    </cfRule>
  </conditionalFormatting>
  <conditionalFormatting sqref="B1:B2 B5 B7:B1048576">
    <cfRule type="cellIs" dxfId="36" priority="22" operator="lessThan">
      <formula>0</formula>
    </cfRule>
    <cfRule type="cellIs" dxfId="35" priority="23" operator="greaterThan">
      <formula>0</formula>
    </cfRule>
  </conditionalFormatting>
  <conditionalFormatting sqref="I9:I23">
    <cfRule type="cellIs" dxfId="34" priority="21" operator="lessThan">
      <formula>0</formula>
    </cfRule>
  </conditionalFormatting>
  <conditionalFormatting sqref="J9:J23">
    <cfRule type="cellIs" dxfId="33" priority="20" operator="lessThan">
      <formula>0</formula>
    </cfRule>
  </conditionalFormatting>
  <conditionalFormatting sqref="B6">
    <cfRule type="cellIs" dxfId="32" priority="18" operator="lessThan">
      <formula>0</formula>
    </cfRule>
    <cfRule type="cellIs" dxfId="31" priority="19" operator="greaterThan">
      <formula>0</formula>
    </cfRule>
  </conditionalFormatting>
  <conditionalFormatting sqref="K46:K63">
    <cfRule type="cellIs" dxfId="30" priority="17" operator="equal">
      <formula>0</formula>
    </cfRule>
  </conditionalFormatting>
  <conditionalFormatting sqref="K9:K23">
    <cfRule type="cellIs" dxfId="29" priority="16" operator="lessThan">
      <formula>0</formula>
    </cfRule>
  </conditionalFormatting>
  <conditionalFormatting sqref="L46:L63">
    <cfRule type="cellIs" dxfId="28" priority="15" operator="equal">
      <formula>0</formula>
    </cfRule>
  </conditionalFormatting>
  <conditionalFormatting sqref="L9:L23">
    <cfRule type="cellIs" dxfId="27" priority="14" operator="lessThan">
      <formula>0</formula>
    </cfRule>
  </conditionalFormatting>
  <conditionalFormatting sqref="M46:M63">
    <cfRule type="cellIs" dxfId="26" priority="13" operator="equal">
      <formula>0</formula>
    </cfRule>
  </conditionalFormatting>
  <conditionalFormatting sqref="N9:N23">
    <cfRule type="cellIs" dxfId="25" priority="10" operator="lessThan">
      <formula>0</formula>
    </cfRule>
  </conditionalFormatting>
  <conditionalFormatting sqref="M9:M23">
    <cfRule type="cellIs" dxfId="24" priority="12" operator="lessThan">
      <formula>0</formula>
    </cfRule>
  </conditionalFormatting>
  <conditionalFormatting sqref="N46:N63">
    <cfRule type="cellIs" dxfId="23" priority="11" operator="equal">
      <formula>0</formula>
    </cfRule>
  </conditionalFormatting>
  <conditionalFormatting sqref="O9:O23">
    <cfRule type="cellIs" dxfId="22" priority="9" operator="lessThan">
      <formula>0</formula>
    </cfRule>
  </conditionalFormatting>
  <conditionalFormatting sqref="Z9:AE23">
    <cfRule type="cellIs" dxfId="21" priority="8" operator="lessThan">
      <formula>0</formula>
    </cfRule>
  </conditionalFormatting>
  <conditionalFormatting sqref="T9:U23">
    <cfRule type="cellIs" dxfId="20" priority="7" operator="greaterThan">
      <formula>0.01</formula>
    </cfRule>
  </conditionalFormatting>
  <conditionalFormatting sqref="V9:V23">
    <cfRule type="colorScale" priority="6">
      <colorScale>
        <cfvo type="min"/>
        <cfvo type="max"/>
        <color rgb="FFFCFCFF"/>
        <color rgb="FF63BE7B"/>
      </colorScale>
    </cfRule>
  </conditionalFormatting>
  <conditionalFormatting sqref="S9:S23">
    <cfRule type="cellIs" dxfId="19" priority="5" operator="equal">
      <formula>0</formula>
    </cfRule>
  </conditionalFormatting>
  <conditionalFormatting sqref="S8:S23">
    <cfRule type="cellIs" dxfId="18" priority="3" operator="lessThan">
      <formula>0</formula>
    </cfRule>
    <cfRule type="cellIs" dxfId="17" priority="4" operator="greaterThan">
      <formula>0</formula>
    </cfRule>
  </conditionalFormatting>
  <conditionalFormatting sqref="AA9:AA23">
    <cfRule type="cellIs" dxfId="16" priority="2" operator="lessThan">
      <formula>0</formula>
    </cfRule>
  </conditionalFormatting>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5D9F-B034-4476-9A3C-CD52F6444C52}">
  <sheetPr>
    <tabColor rgb="FFFF5050"/>
  </sheetPr>
  <dimension ref="A1:AB184"/>
  <sheetViews>
    <sheetView tabSelected="1" view="pageLayout" zoomScale="55" zoomScaleNormal="100" zoomScalePageLayoutView="55" workbookViewId="0">
      <selection activeCell="C10" sqref="C10"/>
    </sheetView>
  </sheetViews>
  <sheetFormatPr defaultRowHeight="15" x14ac:dyDescent="0.25"/>
  <cols>
    <col min="1" max="1" width="6.7109375" customWidth="1"/>
    <col min="2" max="2" width="3" customWidth="1"/>
    <col min="3" max="3" width="9.140625" customWidth="1"/>
    <col min="9" max="9" width="15.28515625" customWidth="1"/>
    <col min="11" max="11" width="6.5703125" customWidth="1"/>
    <col min="21" max="21" width="11.28515625" customWidth="1"/>
  </cols>
  <sheetData>
    <row r="1" spans="2:15" x14ac:dyDescent="0.25">
      <c r="B1" s="317"/>
    </row>
    <row r="2" spans="2:15" x14ac:dyDescent="0.25">
      <c r="B2" s="317"/>
      <c r="H2" s="225"/>
      <c r="I2" s="316"/>
      <c r="J2" s="225"/>
    </row>
    <row r="3" spans="2:15" ht="15" customHeight="1" x14ac:dyDescent="0.25">
      <c r="B3" s="317"/>
      <c r="L3" s="356" t="s">
        <v>281</v>
      </c>
      <c r="M3" s="356"/>
      <c r="N3" s="356"/>
      <c r="O3" s="356"/>
    </row>
    <row r="4" spans="2:15" x14ac:dyDescent="0.25">
      <c r="B4" s="317"/>
      <c r="L4" s="356"/>
      <c r="M4" s="356"/>
      <c r="N4" s="356"/>
      <c r="O4" s="356"/>
    </row>
    <row r="5" spans="2:15" x14ac:dyDescent="0.25">
      <c r="B5" s="317"/>
      <c r="L5" s="356"/>
      <c r="M5" s="356"/>
      <c r="N5" s="356"/>
      <c r="O5" s="356"/>
    </row>
    <row r="6" spans="2:15" x14ac:dyDescent="0.25">
      <c r="B6" s="317"/>
      <c r="L6" s="356"/>
      <c r="M6" s="356"/>
      <c r="N6" s="356"/>
      <c r="O6" s="356"/>
    </row>
    <row r="7" spans="2:15" x14ac:dyDescent="0.25">
      <c r="B7" s="317"/>
      <c r="L7" s="356"/>
      <c r="M7" s="356"/>
      <c r="N7" s="356"/>
      <c r="O7" s="356"/>
    </row>
    <row r="8" spans="2:15" x14ac:dyDescent="0.25">
      <c r="B8" s="317"/>
      <c r="L8" s="356"/>
      <c r="M8" s="356"/>
      <c r="N8" s="356"/>
      <c r="O8" s="356"/>
    </row>
    <row r="9" spans="2:15" x14ac:dyDescent="0.25">
      <c r="B9" s="317"/>
      <c r="L9" s="356"/>
      <c r="M9" s="356"/>
      <c r="N9" s="356"/>
      <c r="O9" s="356"/>
    </row>
    <row r="10" spans="2:15" x14ac:dyDescent="0.25">
      <c r="B10" s="317"/>
      <c r="L10" s="356"/>
      <c r="M10" s="356"/>
      <c r="N10" s="356"/>
      <c r="O10" s="356"/>
    </row>
    <row r="11" spans="2:15" x14ac:dyDescent="0.25">
      <c r="B11" s="317"/>
      <c r="L11" s="356"/>
      <c r="M11" s="356"/>
      <c r="N11" s="356"/>
      <c r="O11" s="356"/>
    </row>
    <row r="12" spans="2:15" x14ac:dyDescent="0.25">
      <c r="B12" s="317"/>
    </row>
    <row r="13" spans="2:15" x14ac:dyDescent="0.25">
      <c r="B13" s="317"/>
    </row>
    <row r="14" spans="2:15" x14ac:dyDescent="0.25">
      <c r="B14" s="317"/>
      <c r="L14" s="356" t="s">
        <v>283</v>
      </c>
      <c r="M14" s="356"/>
      <c r="N14" s="356"/>
      <c r="O14" s="356"/>
    </row>
    <row r="15" spans="2:15" x14ac:dyDescent="0.25">
      <c r="B15" s="317"/>
      <c r="L15" s="356"/>
      <c r="M15" s="356"/>
      <c r="N15" s="356"/>
      <c r="O15" s="356"/>
    </row>
    <row r="16" spans="2:15" x14ac:dyDescent="0.25">
      <c r="B16" s="317"/>
      <c r="L16" s="356"/>
      <c r="M16" s="356"/>
      <c r="N16" s="356"/>
      <c r="O16" s="356"/>
    </row>
    <row r="17" spans="2:28" x14ac:dyDescent="0.25">
      <c r="B17" s="317"/>
      <c r="L17" s="356"/>
      <c r="M17" s="356"/>
      <c r="N17" s="356"/>
      <c r="O17" s="356"/>
    </row>
    <row r="18" spans="2:28" x14ac:dyDescent="0.25">
      <c r="B18" s="317"/>
      <c r="L18" s="356"/>
      <c r="M18" s="356"/>
      <c r="N18" s="356"/>
      <c r="O18" s="356"/>
    </row>
    <row r="19" spans="2:28" x14ac:dyDescent="0.25">
      <c r="B19" s="317"/>
      <c r="L19" s="356"/>
      <c r="M19" s="356"/>
      <c r="N19" s="356"/>
      <c r="O19" s="356"/>
    </row>
    <row r="20" spans="2:28" x14ac:dyDescent="0.25">
      <c r="B20" s="317"/>
      <c r="L20" s="356"/>
      <c r="M20" s="356"/>
      <c r="N20" s="356"/>
      <c r="O20" s="356"/>
    </row>
    <row r="21" spans="2:28" x14ac:dyDescent="0.25">
      <c r="B21" s="317"/>
      <c r="L21" s="356"/>
      <c r="M21" s="356"/>
      <c r="N21" s="356"/>
      <c r="O21" s="356"/>
    </row>
    <row r="22" spans="2:28" x14ac:dyDescent="0.25">
      <c r="B22" s="317"/>
      <c r="L22" s="356"/>
      <c r="M22" s="356"/>
      <c r="N22" s="356"/>
      <c r="O22" s="356"/>
    </row>
    <row r="23" spans="2:28" x14ac:dyDescent="0.25">
      <c r="B23" s="317"/>
    </row>
    <row r="24" spans="2:28" x14ac:dyDescent="0.25">
      <c r="B24" s="317"/>
      <c r="V24" s="357" t="s">
        <v>282</v>
      </c>
      <c r="W24" s="357"/>
      <c r="X24" s="357"/>
      <c r="Y24" s="357"/>
      <c r="Z24" s="357"/>
      <c r="AA24" s="357"/>
      <c r="AB24" s="357"/>
    </row>
    <row r="25" spans="2:28" x14ac:dyDescent="0.25">
      <c r="B25" s="317"/>
      <c r="L25" s="356" t="s">
        <v>285</v>
      </c>
      <c r="M25" s="356"/>
      <c r="N25" s="356"/>
      <c r="O25" s="356"/>
      <c r="V25" s="357"/>
      <c r="W25" s="357"/>
      <c r="X25" s="357"/>
      <c r="Y25" s="357"/>
      <c r="Z25" s="357"/>
      <c r="AA25" s="357"/>
      <c r="AB25" s="357"/>
    </row>
    <row r="26" spans="2:28" x14ac:dyDescent="0.25">
      <c r="B26" s="317"/>
      <c r="L26" s="356"/>
      <c r="M26" s="356"/>
      <c r="N26" s="356"/>
      <c r="O26" s="356"/>
      <c r="V26" s="357"/>
      <c r="W26" s="357"/>
      <c r="X26" s="357"/>
      <c r="Y26" s="357"/>
      <c r="Z26" s="357"/>
      <c r="AA26" s="357"/>
      <c r="AB26" s="357"/>
    </row>
    <row r="27" spans="2:28" x14ac:dyDescent="0.25">
      <c r="B27" s="317"/>
      <c r="L27" s="356"/>
      <c r="M27" s="356"/>
      <c r="N27" s="356"/>
      <c r="O27" s="356"/>
      <c r="V27" s="357"/>
      <c r="W27" s="357"/>
      <c r="X27" s="357"/>
      <c r="Y27" s="357"/>
      <c r="Z27" s="357"/>
      <c r="AA27" s="357"/>
      <c r="AB27" s="357"/>
    </row>
    <row r="28" spans="2:28" x14ac:dyDescent="0.25">
      <c r="B28" s="317"/>
      <c r="L28" s="356"/>
      <c r="M28" s="356"/>
      <c r="N28" s="356"/>
      <c r="O28" s="356"/>
      <c r="V28" s="357"/>
      <c r="W28" s="357"/>
      <c r="X28" s="357"/>
      <c r="Y28" s="357"/>
      <c r="Z28" s="357"/>
      <c r="AA28" s="357"/>
      <c r="AB28" s="357"/>
    </row>
    <row r="29" spans="2:28" x14ac:dyDescent="0.25">
      <c r="B29" s="317"/>
      <c r="L29" s="356"/>
      <c r="M29" s="356"/>
      <c r="N29" s="356"/>
      <c r="O29" s="356"/>
      <c r="V29" s="357"/>
      <c r="W29" s="357"/>
      <c r="X29" s="357"/>
      <c r="Y29" s="357"/>
      <c r="Z29" s="357"/>
      <c r="AA29" s="357"/>
      <c r="AB29" s="357"/>
    </row>
    <row r="30" spans="2:28" x14ac:dyDescent="0.25">
      <c r="B30" s="317"/>
      <c r="L30" s="356"/>
      <c r="M30" s="356"/>
      <c r="N30" s="356"/>
      <c r="O30" s="356"/>
      <c r="V30" s="357"/>
      <c r="W30" s="357"/>
      <c r="X30" s="357"/>
      <c r="Y30" s="357"/>
      <c r="Z30" s="357"/>
      <c r="AA30" s="357"/>
      <c r="AB30" s="357"/>
    </row>
    <row r="31" spans="2:28" x14ac:dyDescent="0.25">
      <c r="B31" s="317"/>
      <c r="L31" s="356"/>
      <c r="M31" s="356"/>
      <c r="N31" s="356"/>
      <c r="O31" s="356"/>
      <c r="V31" s="357"/>
      <c r="W31" s="357"/>
      <c r="X31" s="357"/>
      <c r="Y31" s="357"/>
      <c r="Z31" s="357"/>
      <c r="AA31" s="357"/>
      <c r="AB31" s="357"/>
    </row>
    <row r="32" spans="2:28" x14ac:dyDescent="0.25">
      <c r="B32" s="317"/>
      <c r="L32" s="356"/>
      <c r="M32" s="356"/>
      <c r="N32" s="356"/>
      <c r="O32" s="356"/>
      <c r="V32" s="357"/>
      <c r="W32" s="357"/>
      <c r="X32" s="357"/>
      <c r="Y32" s="357"/>
      <c r="Z32" s="357"/>
      <c r="AA32" s="357"/>
      <c r="AB32" s="357"/>
    </row>
    <row r="33" spans="1:28" ht="15" customHeight="1" x14ac:dyDescent="0.25">
      <c r="B33" s="317"/>
      <c r="G33" s="358" t="s">
        <v>267</v>
      </c>
      <c r="H33" s="358"/>
      <c r="I33" s="358"/>
      <c r="J33" s="358"/>
      <c r="L33" s="356"/>
      <c r="M33" s="356"/>
      <c r="N33" s="356"/>
      <c r="O33" s="356"/>
      <c r="V33" s="357"/>
      <c r="W33" s="357"/>
      <c r="X33" s="357"/>
      <c r="Y33" s="357"/>
      <c r="Z33" s="357"/>
      <c r="AA33" s="357"/>
      <c r="AB33" s="357"/>
    </row>
    <row r="34" spans="1:28" ht="15" customHeight="1" x14ac:dyDescent="0.25">
      <c r="B34" s="317"/>
      <c r="G34" s="358"/>
      <c r="H34" s="358"/>
      <c r="I34" s="358"/>
      <c r="J34" s="358"/>
      <c r="V34" s="357"/>
      <c r="W34" s="357"/>
      <c r="X34" s="357"/>
      <c r="Y34" s="357"/>
      <c r="Z34" s="357"/>
      <c r="AA34" s="357"/>
      <c r="AB34" s="357"/>
    </row>
    <row r="35" spans="1:28" ht="18.75" x14ac:dyDescent="0.3">
      <c r="B35" s="317"/>
      <c r="G35" s="319"/>
      <c r="H35" s="319"/>
      <c r="I35" s="318" t="s">
        <v>266</v>
      </c>
      <c r="J35" s="319"/>
      <c r="V35" s="357"/>
      <c r="W35" s="357"/>
      <c r="X35" s="357"/>
      <c r="Y35" s="357"/>
      <c r="Z35" s="357"/>
      <c r="AA35" s="357"/>
      <c r="AB35" s="357"/>
    </row>
    <row r="36" spans="1:28" x14ac:dyDescent="0.25">
      <c r="B36" s="317"/>
      <c r="L36" s="356" t="s">
        <v>284</v>
      </c>
      <c r="M36" s="356"/>
      <c r="N36" s="356"/>
      <c r="O36" s="356"/>
      <c r="V36" s="357"/>
      <c r="W36" s="357"/>
      <c r="X36" s="357"/>
      <c r="Y36" s="357"/>
      <c r="Z36" s="357"/>
      <c r="AA36" s="357"/>
      <c r="AB36" s="357"/>
    </row>
    <row r="37" spans="1:28" x14ac:dyDescent="0.25">
      <c r="B37" s="317"/>
      <c r="L37" s="356"/>
      <c r="M37" s="356"/>
      <c r="N37" s="356"/>
      <c r="O37" s="356"/>
      <c r="V37" s="357"/>
      <c r="W37" s="357"/>
      <c r="X37" s="357"/>
      <c r="Y37" s="357"/>
      <c r="Z37" s="357"/>
      <c r="AA37" s="357"/>
      <c r="AB37" s="357"/>
    </row>
    <row r="38" spans="1:28" x14ac:dyDescent="0.25">
      <c r="B38" s="317"/>
      <c r="L38" s="356"/>
      <c r="M38" s="356"/>
      <c r="N38" s="356"/>
      <c r="O38" s="356"/>
      <c r="V38" s="357"/>
      <c r="W38" s="357"/>
      <c r="X38" s="357"/>
      <c r="Y38" s="357"/>
      <c r="Z38" s="357"/>
      <c r="AA38" s="357"/>
      <c r="AB38" s="357"/>
    </row>
    <row r="39" spans="1:28" x14ac:dyDescent="0.25">
      <c r="B39" s="317"/>
      <c r="L39" s="356"/>
      <c r="M39" s="356"/>
      <c r="N39" s="356"/>
      <c r="O39" s="356"/>
      <c r="V39" s="357"/>
      <c r="W39" s="357"/>
      <c r="X39" s="357"/>
      <c r="Y39" s="357"/>
      <c r="Z39" s="357"/>
      <c r="AA39" s="357"/>
      <c r="AB39" s="357"/>
    </row>
    <row r="40" spans="1:28" ht="18.75" x14ac:dyDescent="0.3">
      <c r="B40" s="317"/>
      <c r="I40" s="315"/>
      <c r="L40" s="356"/>
      <c r="M40" s="356"/>
      <c r="N40" s="356"/>
      <c r="O40" s="356"/>
    </row>
    <row r="41" spans="1:28" ht="18.75" x14ac:dyDescent="0.3">
      <c r="B41" s="317"/>
      <c r="I41" s="315" t="s">
        <v>264</v>
      </c>
      <c r="L41" s="356"/>
      <c r="M41" s="356"/>
      <c r="N41" s="356"/>
      <c r="O41" s="356"/>
    </row>
    <row r="42" spans="1:28" ht="18.75" x14ac:dyDescent="0.3">
      <c r="B42" s="317"/>
      <c r="I42" s="315" t="s">
        <v>263</v>
      </c>
      <c r="L42" s="356"/>
      <c r="M42" s="356"/>
      <c r="N42" s="356"/>
      <c r="O42" s="356"/>
    </row>
    <row r="43" spans="1:28" ht="18.75" x14ac:dyDescent="0.3">
      <c r="B43" s="317"/>
      <c r="I43" s="315" t="s">
        <v>265</v>
      </c>
      <c r="L43" s="356"/>
      <c r="M43" s="356"/>
      <c r="N43" s="356"/>
      <c r="O43" s="356"/>
    </row>
    <row r="44" spans="1:28" ht="18.75" x14ac:dyDescent="0.3">
      <c r="B44" s="317"/>
      <c r="I44" s="315" t="s">
        <v>268</v>
      </c>
    </row>
    <row r="45" spans="1:28" x14ac:dyDescent="0.25">
      <c r="A45" s="30"/>
      <c r="B45" s="317"/>
      <c r="C45" s="30"/>
    </row>
    <row r="46" spans="1:28" x14ac:dyDescent="0.25">
      <c r="A46" s="30"/>
      <c r="B46" s="30"/>
      <c r="C46" s="30"/>
    </row>
    <row r="47" spans="1:28" x14ac:dyDescent="0.25">
      <c r="A47" s="30"/>
      <c r="B47" s="30"/>
      <c r="C47" s="30"/>
    </row>
    <row r="48" spans="1:28" x14ac:dyDescent="0.25">
      <c r="A48" s="30"/>
      <c r="B48" s="30"/>
      <c r="C48" s="30"/>
    </row>
    <row r="49" spans="1:3" x14ac:dyDescent="0.25">
      <c r="A49" s="30"/>
      <c r="B49" s="30"/>
      <c r="C49" s="30"/>
    </row>
    <row r="50" spans="1:3" x14ac:dyDescent="0.25">
      <c r="A50" s="30"/>
      <c r="B50" s="30"/>
      <c r="C50" s="30"/>
    </row>
    <row r="51" spans="1:3" x14ac:dyDescent="0.25">
      <c r="A51" s="30"/>
      <c r="B51" s="30"/>
      <c r="C51" s="30"/>
    </row>
    <row r="52" spans="1:3" x14ac:dyDescent="0.25">
      <c r="A52" s="30"/>
      <c r="B52" s="30"/>
      <c r="C52" s="30"/>
    </row>
    <row r="53" spans="1:3" x14ac:dyDescent="0.25">
      <c r="A53" s="30"/>
      <c r="B53" s="30"/>
      <c r="C53" s="30"/>
    </row>
    <row r="54" spans="1:3" x14ac:dyDescent="0.25">
      <c r="A54" s="30"/>
      <c r="B54" s="30"/>
      <c r="C54" s="30"/>
    </row>
    <row r="55" spans="1:3" x14ac:dyDescent="0.25">
      <c r="A55" s="30"/>
      <c r="B55" s="30"/>
      <c r="C55" s="30"/>
    </row>
    <row r="56" spans="1:3" x14ac:dyDescent="0.25">
      <c r="A56" s="30"/>
      <c r="B56" s="30"/>
      <c r="C56" s="30"/>
    </row>
    <row r="57" spans="1:3" x14ac:dyDescent="0.25">
      <c r="A57" s="30"/>
      <c r="B57" s="30"/>
      <c r="C57" s="30"/>
    </row>
    <row r="58" spans="1:3" x14ac:dyDescent="0.25">
      <c r="A58" s="30"/>
      <c r="B58" s="30"/>
      <c r="C58" s="30"/>
    </row>
    <row r="59" spans="1:3" x14ac:dyDescent="0.25">
      <c r="A59" s="30"/>
      <c r="B59" s="30"/>
      <c r="C59" s="30"/>
    </row>
    <row r="60" spans="1:3" x14ac:dyDescent="0.25">
      <c r="A60" s="30"/>
      <c r="B60" s="30"/>
      <c r="C60" s="30"/>
    </row>
    <row r="61" spans="1:3" x14ac:dyDescent="0.25">
      <c r="A61" s="30"/>
      <c r="B61" s="30"/>
      <c r="C61" s="30"/>
    </row>
    <row r="62" spans="1:3" x14ac:dyDescent="0.25">
      <c r="A62" s="30"/>
      <c r="B62" s="30"/>
      <c r="C62" s="30"/>
    </row>
    <row r="63" spans="1:3" x14ac:dyDescent="0.25">
      <c r="A63" s="30"/>
      <c r="B63" s="30"/>
      <c r="C63" s="30"/>
    </row>
    <row r="64" spans="1:3" x14ac:dyDescent="0.25">
      <c r="A64" s="30"/>
      <c r="B64" s="30"/>
      <c r="C64" s="30"/>
    </row>
    <row r="65" spans="1:3" x14ac:dyDescent="0.25">
      <c r="A65" s="30"/>
      <c r="B65" s="30"/>
      <c r="C65" s="30"/>
    </row>
    <row r="66" spans="1:3" x14ac:dyDescent="0.25">
      <c r="A66" s="30"/>
      <c r="B66" s="30"/>
      <c r="C66" s="30"/>
    </row>
    <row r="67" spans="1:3" x14ac:dyDescent="0.25">
      <c r="A67" s="30"/>
      <c r="B67" s="30"/>
      <c r="C67" s="30"/>
    </row>
    <row r="68" spans="1:3" x14ac:dyDescent="0.25">
      <c r="A68" s="30"/>
      <c r="B68" s="30"/>
      <c r="C68" s="30"/>
    </row>
    <row r="69" spans="1:3" x14ac:dyDescent="0.25">
      <c r="A69" s="30"/>
      <c r="B69" s="30"/>
      <c r="C69" s="30"/>
    </row>
    <row r="70" spans="1:3" x14ac:dyDescent="0.25">
      <c r="A70" s="30"/>
      <c r="B70" s="30"/>
      <c r="C70" s="30"/>
    </row>
    <row r="71" spans="1:3" x14ac:dyDescent="0.25">
      <c r="A71" s="30"/>
      <c r="B71" s="30"/>
      <c r="C71" s="30"/>
    </row>
    <row r="72" spans="1:3" x14ac:dyDescent="0.25">
      <c r="A72" s="30"/>
      <c r="B72" s="30"/>
      <c r="C72" s="30"/>
    </row>
    <row r="73" spans="1:3" x14ac:dyDescent="0.25">
      <c r="A73" s="30"/>
      <c r="B73" s="30"/>
      <c r="C73" s="30"/>
    </row>
    <row r="74" spans="1:3" x14ac:dyDescent="0.25">
      <c r="A74" s="30"/>
      <c r="B74" s="30"/>
      <c r="C74" s="30"/>
    </row>
    <row r="75" spans="1:3" x14ac:dyDescent="0.25">
      <c r="A75" s="30"/>
      <c r="B75" s="30"/>
      <c r="C75" s="30"/>
    </row>
    <row r="76" spans="1:3" x14ac:dyDescent="0.25">
      <c r="A76" s="30"/>
      <c r="B76" s="30"/>
      <c r="C76" s="30"/>
    </row>
    <row r="77" spans="1:3" x14ac:dyDescent="0.25">
      <c r="A77" s="30"/>
      <c r="B77" s="30"/>
      <c r="C77" s="30"/>
    </row>
    <row r="78" spans="1:3" x14ac:dyDescent="0.25">
      <c r="A78" s="30"/>
      <c r="B78" s="30"/>
      <c r="C78" s="30"/>
    </row>
    <row r="79" spans="1:3" x14ac:dyDescent="0.25">
      <c r="A79" s="30"/>
      <c r="B79" s="30"/>
      <c r="C79" s="30"/>
    </row>
    <row r="80" spans="1:3" x14ac:dyDescent="0.25">
      <c r="A80" s="30"/>
      <c r="B80" s="30"/>
      <c r="C80" s="30"/>
    </row>
    <row r="81" spans="1:3" x14ac:dyDescent="0.25">
      <c r="A81" s="30"/>
      <c r="B81" s="30"/>
      <c r="C81" s="30"/>
    </row>
    <row r="82" spans="1:3" x14ac:dyDescent="0.25">
      <c r="A82" s="30"/>
      <c r="B82" s="30"/>
      <c r="C82" s="30"/>
    </row>
    <row r="83" spans="1:3" x14ac:dyDescent="0.25">
      <c r="A83" s="30"/>
      <c r="B83" s="30"/>
      <c r="C83" s="30"/>
    </row>
    <row r="84" spans="1:3" x14ac:dyDescent="0.25">
      <c r="A84" s="30"/>
      <c r="B84" s="30"/>
      <c r="C84" s="30"/>
    </row>
    <row r="85" spans="1:3" x14ac:dyDescent="0.25">
      <c r="A85" s="30"/>
      <c r="B85" s="30"/>
      <c r="C85" s="30"/>
    </row>
    <row r="86" spans="1:3" x14ac:dyDescent="0.25">
      <c r="A86" s="30"/>
      <c r="B86" s="30"/>
      <c r="C86" s="30"/>
    </row>
    <row r="87" spans="1:3" x14ac:dyDescent="0.25">
      <c r="A87" s="30"/>
      <c r="B87" s="30"/>
      <c r="C87" s="30"/>
    </row>
    <row r="88" spans="1:3" x14ac:dyDescent="0.25">
      <c r="A88" s="30"/>
      <c r="B88" s="30"/>
      <c r="C88" s="30"/>
    </row>
    <row r="89" spans="1:3" x14ac:dyDescent="0.25">
      <c r="A89" s="30"/>
      <c r="B89" s="30"/>
      <c r="C89" s="30"/>
    </row>
    <row r="90" spans="1:3" x14ac:dyDescent="0.25">
      <c r="A90" s="30"/>
      <c r="B90" s="30"/>
      <c r="C90" s="30"/>
    </row>
    <row r="91" spans="1:3" x14ac:dyDescent="0.25">
      <c r="A91" s="30"/>
      <c r="B91" s="30"/>
      <c r="C91" s="30"/>
    </row>
    <row r="92" spans="1:3" x14ac:dyDescent="0.25">
      <c r="A92" s="30"/>
      <c r="B92" s="30"/>
      <c r="C92" s="30"/>
    </row>
    <row r="93" spans="1:3" x14ac:dyDescent="0.25">
      <c r="A93" s="30"/>
      <c r="B93" s="30"/>
      <c r="C93" s="30"/>
    </row>
    <row r="94" spans="1:3" x14ac:dyDescent="0.25">
      <c r="A94" s="30"/>
      <c r="B94" s="30"/>
      <c r="C94" s="30"/>
    </row>
    <row r="95" spans="1:3" x14ac:dyDescent="0.25">
      <c r="A95" s="30"/>
      <c r="B95" s="30"/>
      <c r="C95" s="30"/>
    </row>
    <row r="96" spans="1:3" x14ac:dyDescent="0.25">
      <c r="A96" s="30"/>
      <c r="B96" s="30"/>
      <c r="C96" s="30"/>
    </row>
    <row r="97" spans="1:3" x14ac:dyDescent="0.25">
      <c r="A97" s="30"/>
      <c r="B97" s="30"/>
      <c r="C97" s="30"/>
    </row>
    <row r="98" spans="1:3" x14ac:dyDescent="0.25">
      <c r="A98" s="30"/>
      <c r="B98" s="30"/>
      <c r="C98" s="30"/>
    </row>
    <row r="99" spans="1:3" x14ac:dyDescent="0.25">
      <c r="A99" s="30"/>
      <c r="B99" s="30"/>
      <c r="C99" s="30"/>
    </row>
    <row r="100" spans="1:3" x14ac:dyDescent="0.25">
      <c r="A100" s="30"/>
      <c r="B100" s="30"/>
      <c r="C100" s="30"/>
    </row>
    <row r="101" spans="1:3" x14ac:dyDescent="0.25">
      <c r="A101" s="30"/>
      <c r="B101" s="30"/>
      <c r="C101" s="30"/>
    </row>
    <row r="102" spans="1:3" x14ac:dyDescent="0.25">
      <c r="A102" s="30"/>
      <c r="B102" s="30"/>
      <c r="C102" s="30"/>
    </row>
    <row r="103" spans="1:3" x14ac:dyDescent="0.25">
      <c r="A103" s="30"/>
      <c r="B103" s="30"/>
      <c r="C103" s="30"/>
    </row>
    <row r="104" spans="1:3" x14ac:dyDescent="0.25">
      <c r="A104" s="30"/>
      <c r="B104" s="30"/>
      <c r="C104" s="30"/>
    </row>
    <row r="105" spans="1:3" x14ac:dyDescent="0.25">
      <c r="A105" s="30"/>
      <c r="B105" s="30"/>
      <c r="C105" s="30"/>
    </row>
    <row r="106" spans="1:3" x14ac:dyDescent="0.25">
      <c r="A106" s="30"/>
      <c r="B106" s="30"/>
      <c r="C106" s="30"/>
    </row>
    <row r="107" spans="1:3" x14ac:dyDescent="0.25">
      <c r="A107" s="30"/>
      <c r="B107" s="30"/>
      <c r="C107" s="30"/>
    </row>
    <row r="108" spans="1:3" x14ac:dyDescent="0.25">
      <c r="A108" s="30"/>
      <c r="B108" s="30"/>
      <c r="C108" s="30"/>
    </row>
    <row r="109" spans="1:3" x14ac:dyDescent="0.25">
      <c r="A109" s="30"/>
      <c r="B109" s="30"/>
      <c r="C109" s="30"/>
    </row>
    <row r="110" spans="1:3" x14ac:dyDescent="0.25">
      <c r="A110" s="30"/>
      <c r="B110" s="30"/>
      <c r="C110" s="30"/>
    </row>
    <row r="111" spans="1:3" x14ac:dyDescent="0.25">
      <c r="A111" s="30"/>
      <c r="B111" s="30"/>
      <c r="C111" s="30"/>
    </row>
    <row r="112" spans="1:3" x14ac:dyDescent="0.25">
      <c r="A112" s="30"/>
      <c r="B112" s="30"/>
      <c r="C112" s="30"/>
    </row>
    <row r="113" spans="1:3" x14ac:dyDescent="0.25">
      <c r="A113" s="30"/>
      <c r="B113" s="30"/>
      <c r="C113" s="30"/>
    </row>
    <row r="114" spans="1:3" x14ac:dyDescent="0.25">
      <c r="A114" s="30"/>
      <c r="B114" s="30"/>
      <c r="C114" s="30"/>
    </row>
    <row r="115" spans="1:3" x14ac:dyDescent="0.25">
      <c r="A115" s="30"/>
      <c r="B115" s="30"/>
      <c r="C115" s="30"/>
    </row>
    <row r="116" spans="1:3" x14ac:dyDescent="0.25">
      <c r="A116" s="30"/>
      <c r="B116" s="30"/>
      <c r="C116" s="30"/>
    </row>
    <row r="117" spans="1:3" x14ac:dyDescent="0.25">
      <c r="A117" s="30"/>
      <c r="B117" s="30"/>
      <c r="C117" s="30"/>
    </row>
    <row r="118" spans="1:3" x14ac:dyDescent="0.25">
      <c r="A118" s="30"/>
      <c r="B118" s="30"/>
      <c r="C118" s="30"/>
    </row>
    <row r="119" spans="1:3" x14ac:dyDescent="0.25">
      <c r="A119" s="30"/>
      <c r="B119" s="30"/>
      <c r="C119" s="30"/>
    </row>
    <row r="120" spans="1:3" x14ac:dyDescent="0.25">
      <c r="A120" s="30"/>
      <c r="B120" s="30"/>
      <c r="C120" s="30"/>
    </row>
    <row r="121" spans="1:3" x14ac:dyDescent="0.25">
      <c r="A121" s="30"/>
      <c r="B121" s="30"/>
      <c r="C121" s="30"/>
    </row>
    <row r="122" spans="1:3" x14ac:dyDescent="0.25">
      <c r="A122" s="30"/>
      <c r="B122" s="30"/>
      <c r="C122" s="30"/>
    </row>
    <row r="123" spans="1:3" x14ac:dyDescent="0.25">
      <c r="A123" s="30"/>
      <c r="B123" s="30"/>
      <c r="C123" s="30"/>
    </row>
    <row r="124" spans="1:3" x14ac:dyDescent="0.25">
      <c r="A124" s="30"/>
      <c r="B124" s="30"/>
      <c r="C124" s="30"/>
    </row>
    <row r="125" spans="1:3" x14ac:dyDescent="0.25">
      <c r="A125" s="30"/>
      <c r="B125" s="30"/>
      <c r="C125" s="30"/>
    </row>
    <row r="126" spans="1:3" x14ac:dyDescent="0.25">
      <c r="A126" s="30"/>
      <c r="B126" s="30"/>
      <c r="C126" s="30"/>
    </row>
    <row r="127" spans="1:3" x14ac:dyDescent="0.25">
      <c r="A127" s="30"/>
      <c r="B127" s="30"/>
      <c r="C127" s="30"/>
    </row>
    <row r="128" spans="1:3" x14ac:dyDescent="0.25">
      <c r="A128" s="30"/>
      <c r="B128" s="30"/>
      <c r="C128" s="30"/>
    </row>
    <row r="129" spans="1:3" x14ac:dyDescent="0.25">
      <c r="A129" s="30"/>
      <c r="B129" s="30"/>
      <c r="C129" s="30"/>
    </row>
    <row r="130" spans="1:3" x14ac:dyDescent="0.25">
      <c r="A130" s="30"/>
      <c r="B130" s="30"/>
      <c r="C130" s="30"/>
    </row>
    <row r="131" spans="1:3" x14ac:dyDescent="0.25">
      <c r="A131" s="30"/>
      <c r="B131" s="30"/>
      <c r="C131" s="30"/>
    </row>
    <row r="132" spans="1:3" x14ac:dyDescent="0.25">
      <c r="A132" s="30"/>
      <c r="B132" s="30"/>
      <c r="C132" s="30"/>
    </row>
    <row r="133" spans="1:3" x14ac:dyDescent="0.25">
      <c r="A133" s="30"/>
      <c r="B133" s="30"/>
      <c r="C133" s="30"/>
    </row>
    <row r="134" spans="1:3" x14ac:dyDescent="0.25">
      <c r="A134" s="30"/>
      <c r="B134" s="30"/>
      <c r="C134" s="30"/>
    </row>
    <row r="135" spans="1:3" x14ac:dyDescent="0.25">
      <c r="A135" s="30"/>
      <c r="B135" s="30"/>
      <c r="C135" s="30"/>
    </row>
    <row r="136" spans="1:3" x14ac:dyDescent="0.25">
      <c r="A136" s="30"/>
      <c r="B136" s="30"/>
      <c r="C136" s="30"/>
    </row>
    <row r="137" spans="1:3" x14ac:dyDescent="0.25">
      <c r="A137" s="30"/>
      <c r="B137" s="30"/>
      <c r="C137" s="30"/>
    </row>
    <row r="138" spans="1:3" x14ac:dyDescent="0.25">
      <c r="A138" s="30"/>
      <c r="B138" s="30"/>
      <c r="C138" s="30"/>
    </row>
    <row r="139" spans="1:3" x14ac:dyDescent="0.25">
      <c r="A139" s="30"/>
      <c r="B139" s="30"/>
      <c r="C139" s="30"/>
    </row>
    <row r="140" spans="1:3" x14ac:dyDescent="0.25">
      <c r="A140" s="30"/>
      <c r="B140" s="30"/>
      <c r="C140" s="30"/>
    </row>
    <row r="141" spans="1:3" x14ac:dyDescent="0.25">
      <c r="A141" s="30"/>
      <c r="B141" s="30"/>
      <c r="C141" s="30"/>
    </row>
    <row r="142" spans="1:3" x14ac:dyDescent="0.25">
      <c r="A142" s="30"/>
      <c r="B142" s="30"/>
      <c r="C142" s="30"/>
    </row>
    <row r="143" spans="1:3" x14ac:dyDescent="0.25">
      <c r="A143" s="30"/>
      <c r="B143" s="30"/>
      <c r="C143" s="30"/>
    </row>
    <row r="144" spans="1:3" x14ac:dyDescent="0.25">
      <c r="A144" s="30"/>
      <c r="B144" s="30"/>
      <c r="C144" s="30"/>
    </row>
    <row r="145" spans="1:3" x14ac:dyDescent="0.25">
      <c r="A145" s="30"/>
      <c r="B145" s="30"/>
      <c r="C145" s="30"/>
    </row>
    <row r="146" spans="1:3" x14ac:dyDescent="0.25">
      <c r="A146" s="30"/>
      <c r="B146" s="30"/>
      <c r="C146" s="30"/>
    </row>
    <row r="147" spans="1:3" x14ac:dyDescent="0.25">
      <c r="A147" s="30"/>
      <c r="B147" s="30"/>
      <c r="C147" s="30"/>
    </row>
    <row r="148" spans="1:3" x14ac:dyDescent="0.25">
      <c r="A148" s="30"/>
      <c r="B148" s="30"/>
      <c r="C148" s="30"/>
    </row>
    <row r="149" spans="1:3" x14ac:dyDescent="0.25">
      <c r="A149" s="30"/>
      <c r="B149" s="30"/>
      <c r="C149" s="30"/>
    </row>
    <row r="150" spans="1:3" x14ac:dyDescent="0.25">
      <c r="A150" s="30"/>
      <c r="B150" s="30"/>
      <c r="C150" s="30"/>
    </row>
    <row r="151" spans="1:3" x14ac:dyDescent="0.25">
      <c r="A151" s="30"/>
      <c r="B151" s="30"/>
      <c r="C151" s="30"/>
    </row>
    <row r="152" spans="1:3" x14ac:dyDescent="0.25">
      <c r="A152" s="30"/>
      <c r="B152" s="30"/>
      <c r="C152" s="30"/>
    </row>
    <row r="153" spans="1:3" x14ac:dyDescent="0.25">
      <c r="A153" s="30"/>
      <c r="B153" s="30"/>
      <c r="C153" s="30"/>
    </row>
    <row r="154" spans="1:3" x14ac:dyDescent="0.25">
      <c r="A154" s="30"/>
      <c r="B154" s="30"/>
      <c r="C154" s="30"/>
    </row>
    <row r="155" spans="1:3" x14ac:dyDescent="0.25">
      <c r="A155" s="30"/>
      <c r="B155" s="30"/>
      <c r="C155" s="30"/>
    </row>
    <row r="156" spans="1:3" x14ac:dyDescent="0.25">
      <c r="A156" s="30"/>
      <c r="B156" s="30"/>
      <c r="C156" s="30"/>
    </row>
    <row r="157" spans="1:3" x14ac:dyDescent="0.25">
      <c r="A157" s="30"/>
      <c r="B157" s="30"/>
      <c r="C157" s="30"/>
    </row>
    <row r="158" spans="1:3" x14ac:dyDescent="0.25">
      <c r="A158" s="30"/>
      <c r="B158" s="30"/>
      <c r="C158" s="30"/>
    </row>
    <row r="159" spans="1:3" x14ac:dyDescent="0.25">
      <c r="A159" s="30"/>
      <c r="B159" s="30"/>
      <c r="C159" s="30"/>
    </row>
    <row r="160" spans="1:3" x14ac:dyDescent="0.25">
      <c r="A160" s="30"/>
      <c r="B160" s="30"/>
      <c r="C160" s="30"/>
    </row>
    <row r="161" spans="1:3" x14ac:dyDescent="0.25">
      <c r="A161" s="30"/>
      <c r="B161" s="30"/>
      <c r="C161" s="30"/>
    </row>
    <row r="162" spans="1:3" x14ac:dyDescent="0.25">
      <c r="A162" s="30"/>
      <c r="B162" s="30"/>
      <c r="C162" s="30"/>
    </row>
    <row r="163" spans="1:3" x14ac:dyDescent="0.25">
      <c r="A163" s="30"/>
      <c r="B163" s="30"/>
      <c r="C163" s="30"/>
    </row>
    <row r="164" spans="1:3" x14ac:dyDescent="0.25">
      <c r="A164" s="30"/>
      <c r="B164" s="30"/>
      <c r="C164" s="30"/>
    </row>
    <row r="165" spans="1:3" x14ac:dyDescent="0.25">
      <c r="A165" s="30"/>
      <c r="B165" s="30"/>
      <c r="C165" s="30"/>
    </row>
    <row r="166" spans="1:3" x14ac:dyDescent="0.25">
      <c r="A166" s="30"/>
      <c r="B166" s="30"/>
      <c r="C166" s="30"/>
    </row>
    <row r="167" spans="1:3" x14ac:dyDescent="0.25">
      <c r="A167" s="30"/>
      <c r="B167" s="30"/>
      <c r="C167" s="30"/>
    </row>
    <row r="168" spans="1:3" x14ac:dyDescent="0.25">
      <c r="A168" s="30"/>
      <c r="B168" s="30"/>
      <c r="C168" s="30"/>
    </row>
    <row r="169" spans="1:3" x14ac:dyDescent="0.25">
      <c r="A169" s="30"/>
      <c r="B169" s="30"/>
      <c r="C169" s="30"/>
    </row>
    <row r="170" spans="1:3" x14ac:dyDescent="0.25">
      <c r="A170" s="30"/>
      <c r="B170" s="30"/>
      <c r="C170" s="30"/>
    </row>
    <row r="171" spans="1:3" x14ac:dyDescent="0.25">
      <c r="A171" s="30"/>
      <c r="B171" s="30"/>
      <c r="C171" s="30"/>
    </row>
    <row r="172" spans="1:3" x14ac:dyDescent="0.25">
      <c r="A172" s="30"/>
      <c r="B172" s="30"/>
      <c r="C172" s="30"/>
    </row>
    <row r="173" spans="1:3" x14ac:dyDescent="0.25">
      <c r="A173" s="30"/>
      <c r="B173" s="30"/>
      <c r="C173" s="30"/>
    </row>
    <row r="174" spans="1:3" x14ac:dyDescent="0.25">
      <c r="A174" s="30"/>
      <c r="B174" s="30"/>
      <c r="C174" s="30"/>
    </row>
    <row r="175" spans="1:3" x14ac:dyDescent="0.25">
      <c r="A175" s="30"/>
      <c r="B175" s="30"/>
      <c r="C175" s="30"/>
    </row>
    <row r="176" spans="1:3" x14ac:dyDescent="0.25">
      <c r="A176" s="30"/>
      <c r="B176" s="30"/>
      <c r="C176" s="30"/>
    </row>
    <row r="177" spans="1:3" x14ac:dyDescent="0.25">
      <c r="A177" s="30"/>
      <c r="B177" s="30"/>
      <c r="C177" s="30"/>
    </row>
    <row r="178" spans="1:3" x14ac:dyDescent="0.25">
      <c r="A178" s="30"/>
      <c r="B178" s="30"/>
      <c r="C178" s="30"/>
    </row>
    <row r="179" spans="1:3" x14ac:dyDescent="0.25">
      <c r="A179" s="30"/>
      <c r="B179" s="30"/>
      <c r="C179" s="30"/>
    </row>
    <row r="180" spans="1:3" x14ac:dyDescent="0.25">
      <c r="A180" s="30"/>
      <c r="B180" s="30"/>
      <c r="C180" s="30"/>
    </row>
    <row r="181" spans="1:3" x14ac:dyDescent="0.25">
      <c r="A181" s="30"/>
      <c r="B181" s="30"/>
      <c r="C181" s="30"/>
    </row>
    <row r="182" spans="1:3" x14ac:dyDescent="0.25">
      <c r="A182" s="30"/>
      <c r="B182" s="30"/>
      <c r="C182" s="30"/>
    </row>
    <row r="183" spans="1:3" x14ac:dyDescent="0.25">
      <c r="A183" s="30"/>
      <c r="B183" s="30"/>
      <c r="C183" s="30"/>
    </row>
    <row r="184" spans="1:3" x14ac:dyDescent="0.25">
      <c r="A184" s="30"/>
      <c r="B184" s="30"/>
      <c r="C184" s="30"/>
    </row>
  </sheetData>
  <mergeCells count="6">
    <mergeCell ref="L3:O11"/>
    <mergeCell ref="V24:AB39"/>
    <mergeCell ref="G33:J34"/>
    <mergeCell ref="L14:O22"/>
    <mergeCell ref="L25:O33"/>
    <mergeCell ref="L36:O43"/>
  </mergeCells>
  <pageMargins left="0.7" right="0.7" top="0.75" bottom="0.75" header="0.3" footer="0.3"/>
  <pageSetup orientation="portrait" horizontalDpi="0" verticalDpi="0" r:id="rId1"/>
  <headerFooter differentFirst="1">
    <oddHeader xml:space="preserve">&amp;C&amp;12Alef Industries&amp;R2nd Quarter </oddHeader>
    <oddFooter>&amp;R&amp;P of &amp;N</oddFooter>
    <firstHeader xml:space="preserve">&amp;RPrinted on &amp;D
</first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5050"/>
  </sheetPr>
  <dimension ref="A1:R28"/>
  <sheetViews>
    <sheetView zoomScaleNormal="100" zoomScalePageLayoutView="69" workbookViewId="0"/>
  </sheetViews>
  <sheetFormatPr defaultRowHeight="15" x14ac:dyDescent="0.25"/>
  <cols>
    <col min="1" max="1" width="2.5703125" customWidth="1"/>
    <col min="4" max="4" width="11.42578125" customWidth="1"/>
    <col min="9" max="9" width="9.140625" customWidth="1"/>
  </cols>
  <sheetData>
    <row r="1" spans="1:18" x14ac:dyDescent="0.25">
      <c r="A1" s="78"/>
      <c r="B1" s="79"/>
      <c r="C1" s="79"/>
      <c r="D1" s="78"/>
      <c r="E1" s="80"/>
      <c r="F1" s="81"/>
      <c r="G1" s="82"/>
      <c r="H1" s="83"/>
      <c r="I1" s="83"/>
      <c r="J1" s="3">
        <f>SUM(J4:J1430)</f>
        <v>209</v>
      </c>
      <c r="K1" s="3">
        <f>SUM(K4:K1430)</f>
        <v>7016</v>
      </c>
      <c r="L1" s="3">
        <f>SUM(L4:L1430)</f>
        <v>701</v>
      </c>
      <c r="M1" s="3">
        <f>SUM(M4:M1430)</f>
        <v>442</v>
      </c>
      <c r="N1" s="80"/>
      <c r="O1" s="80"/>
      <c r="P1" s="80"/>
      <c r="Q1" s="80"/>
      <c r="R1" s="80"/>
    </row>
    <row r="2" spans="1:18" x14ac:dyDescent="0.25">
      <c r="A2" s="78"/>
      <c r="B2" s="79"/>
      <c r="C2" s="79"/>
      <c r="D2" s="78"/>
      <c r="E2" s="80"/>
      <c r="F2" s="81"/>
      <c r="G2" s="82"/>
      <c r="H2" s="83"/>
      <c r="I2" s="83"/>
      <c r="J2" s="80"/>
      <c r="K2" s="80"/>
      <c r="L2" s="80"/>
      <c r="M2" s="80"/>
      <c r="N2" s="80"/>
      <c r="O2" s="80"/>
      <c r="P2" s="80"/>
      <c r="Q2" s="80"/>
      <c r="R2" s="80"/>
    </row>
    <row r="3" spans="1:18" x14ac:dyDescent="0.25">
      <c r="A3" s="78"/>
      <c r="B3" s="84" t="s">
        <v>0</v>
      </c>
      <c r="C3" s="85" t="s">
        <v>1</v>
      </c>
      <c r="D3" s="86" t="s">
        <v>2</v>
      </c>
      <c r="E3" s="87" t="s">
        <v>3</v>
      </c>
      <c r="F3" s="87" t="s">
        <v>4</v>
      </c>
      <c r="G3" s="88" t="s">
        <v>104</v>
      </c>
      <c r="H3" s="89" t="s">
        <v>5</v>
      </c>
      <c r="I3" s="89" t="s">
        <v>6</v>
      </c>
      <c r="J3" s="89" t="s">
        <v>7</v>
      </c>
      <c r="K3" s="89" t="s">
        <v>8</v>
      </c>
      <c r="L3" s="89" t="s">
        <v>9</v>
      </c>
      <c r="M3" s="89" t="s">
        <v>10</v>
      </c>
      <c r="N3" s="80"/>
      <c r="O3" s="80"/>
      <c r="P3" s="80"/>
      <c r="Q3" s="80"/>
      <c r="R3" s="80"/>
    </row>
    <row r="4" spans="1:18" x14ac:dyDescent="0.25">
      <c r="A4" s="90"/>
      <c r="B4" s="91" t="s">
        <v>105</v>
      </c>
      <c r="C4" s="92" t="s">
        <v>106</v>
      </c>
      <c r="D4" s="93">
        <v>1</v>
      </c>
      <c r="E4" s="92" t="s">
        <v>12</v>
      </c>
      <c r="F4" s="94">
        <v>32323</v>
      </c>
      <c r="G4" s="95">
        <v>1</v>
      </c>
      <c r="H4" s="92"/>
      <c r="I4" s="96">
        <v>1999</v>
      </c>
      <c r="J4" s="92">
        <v>3</v>
      </c>
      <c r="K4" s="92"/>
      <c r="L4" s="92">
        <v>7</v>
      </c>
      <c r="M4" s="92"/>
      <c r="N4" s="97"/>
      <c r="O4" s="97"/>
      <c r="P4" s="97"/>
      <c r="Q4" s="97"/>
      <c r="R4" s="97"/>
    </row>
    <row r="5" spans="1:18" x14ac:dyDescent="0.25">
      <c r="A5" s="90"/>
      <c r="B5" s="92" t="s">
        <v>13</v>
      </c>
      <c r="C5" s="92" t="s">
        <v>14</v>
      </c>
      <c r="D5" s="93">
        <v>1920</v>
      </c>
      <c r="E5" s="92" t="s">
        <v>15</v>
      </c>
      <c r="F5" s="94">
        <v>191919</v>
      </c>
      <c r="G5" s="95">
        <v>1</v>
      </c>
      <c r="H5" s="96" t="s">
        <v>16</v>
      </c>
      <c r="I5" s="96">
        <v>2000</v>
      </c>
      <c r="J5" s="92">
        <v>20</v>
      </c>
      <c r="K5" s="92">
        <v>20</v>
      </c>
      <c r="L5" s="92">
        <v>20</v>
      </c>
      <c r="M5" s="92">
        <v>20</v>
      </c>
      <c r="N5" s="97"/>
      <c r="O5" s="97"/>
      <c r="P5" s="97"/>
      <c r="Q5" s="97"/>
      <c r="R5" s="97"/>
    </row>
    <row r="6" spans="1:18" x14ac:dyDescent="0.25">
      <c r="A6" s="90"/>
      <c r="B6" s="92" t="s">
        <v>107</v>
      </c>
      <c r="C6" s="91" t="s">
        <v>18</v>
      </c>
      <c r="D6" s="93">
        <v>7652</v>
      </c>
      <c r="E6" s="92" t="s">
        <v>19</v>
      </c>
      <c r="F6" s="94">
        <v>62301</v>
      </c>
      <c r="G6" s="95">
        <v>2</v>
      </c>
      <c r="H6" s="96" t="s">
        <v>20</v>
      </c>
      <c r="I6" s="95">
        <v>2001</v>
      </c>
      <c r="J6" s="92">
        <v>-45</v>
      </c>
      <c r="K6" s="92"/>
      <c r="L6" s="92">
        <v>-45</v>
      </c>
      <c r="M6" s="92">
        <v>88</v>
      </c>
      <c r="N6" s="97"/>
      <c r="O6" s="97"/>
      <c r="P6" s="97"/>
      <c r="Q6" s="97"/>
      <c r="R6" s="97"/>
    </row>
    <row r="7" spans="1:18" x14ac:dyDescent="0.25">
      <c r="A7" s="90"/>
      <c r="B7" s="92" t="s">
        <v>21</v>
      </c>
      <c r="C7" s="91" t="s">
        <v>22</v>
      </c>
      <c r="D7" s="93">
        <v>10599</v>
      </c>
      <c r="E7" s="92" t="s">
        <v>19</v>
      </c>
      <c r="F7" s="94">
        <v>62301</v>
      </c>
      <c r="G7" s="95">
        <v>1</v>
      </c>
      <c r="H7" s="96" t="s">
        <v>23</v>
      </c>
      <c r="I7" s="95">
        <v>2003</v>
      </c>
      <c r="J7" s="92">
        <v>-33</v>
      </c>
      <c r="K7" s="92">
        <v>85</v>
      </c>
      <c r="L7" s="92">
        <v>45</v>
      </c>
      <c r="M7" s="92">
        <v>144</v>
      </c>
      <c r="N7" s="97"/>
      <c r="O7" s="97"/>
      <c r="P7" s="97"/>
      <c r="Q7" s="97"/>
      <c r="R7" s="97"/>
    </row>
    <row r="8" spans="1:18" x14ac:dyDescent="0.25">
      <c r="A8" s="90"/>
      <c r="B8" s="92" t="s">
        <v>24</v>
      </c>
      <c r="C8" s="91" t="s">
        <v>25</v>
      </c>
      <c r="D8" s="93">
        <v>11240</v>
      </c>
      <c r="E8" s="92" t="s">
        <v>19</v>
      </c>
      <c r="F8" s="94">
        <v>62301</v>
      </c>
      <c r="G8" s="95">
        <v>1</v>
      </c>
      <c r="H8" s="96"/>
      <c r="I8" s="95">
        <v>2002</v>
      </c>
      <c r="J8" s="92">
        <v>45</v>
      </c>
      <c r="K8" s="92">
        <v>55</v>
      </c>
      <c r="L8" s="92"/>
      <c r="M8" s="92">
        <v>-88</v>
      </c>
      <c r="N8" s="97"/>
      <c r="O8" s="97"/>
      <c r="P8" s="97"/>
      <c r="Q8" s="97"/>
      <c r="R8" s="97"/>
    </row>
    <row r="9" spans="1:18" x14ac:dyDescent="0.25">
      <c r="A9" s="90"/>
      <c r="B9" s="92" t="s">
        <v>26</v>
      </c>
      <c r="C9" s="91" t="s">
        <v>27</v>
      </c>
      <c r="D9" s="93">
        <v>14705</v>
      </c>
      <c r="E9" s="92" t="s">
        <v>19</v>
      </c>
      <c r="F9" s="94">
        <v>12345</v>
      </c>
      <c r="G9" s="95">
        <v>3</v>
      </c>
      <c r="H9" s="96" t="s">
        <v>108</v>
      </c>
      <c r="I9" s="95">
        <v>2004</v>
      </c>
      <c r="J9" s="92">
        <v>24</v>
      </c>
      <c r="K9" s="92"/>
      <c r="L9" s="92">
        <v>55</v>
      </c>
      <c r="M9" s="92">
        <v>88</v>
      </c>
      <c r="N9" s="97"/>
      <c r="O9" s="97"/>
      <c r="P9" s="97"/>
      <c r="Q9" s="97"/>
      <c r="R9" s="97"/>
    </row>
    <row r="10" spans="1:18" x14ac:dyDescent="0.25">
      <c r="A10" s="90"/>
      <c r="B10" s="92" t="s">
        <v>28</v>
      </c>
      <c r="C10" s="92" t="s">
        <v>29</v>
      </c>
      <c r="D10" s="93">
        <v>18388</v>
      </c>
      <c r="E10" s="92" t="s">
        <v>19</v>
      </c>
      <c r="F10" s="94">
        <v>62305</v>
      </c>
      <c r="G10" s="95">
        <v>2</v>
      </c>
      <c r="H10" s="96"/>
      <c r="I10" s="96">
        <v>2011</v>
      </c>
      <c r="J10" s="92">
        <v>33</v>
      </c>
      <c r="K10" s="92"/>
      <c r="L10" s="92">
        <v>50</v>
      </c>
      <c r="M10" s="92"/>
      <c r="N10" s="97"/>
      <c r="O10" s="97"/>
      <c r="P10" s="97"/>
      <c r="Q10" s="97"/>
      <c r="R10" s="97"/>
    </row>
    <row r="11" spans="1:18" x14ac:dyDescent="0.25">
      <c r="A11" s="90"/>
      <c r="B11" s="92" t="s">
        <v>165</v>
      </c>
      <c r="C11" s="91" t="s">
        <v>166</v>
      </c>
      <c r="D11" s="93">
        <v>24534</v>
      </c>
      <c r="E11" s="92" t="s">
        <v>32</v>
      </c>
      <c r="F11" s="94"/>
      <c r="G11" s="95">
        <v>1</v>
      </c>
      <c r="H11" s="96"/>
      <c r="I11" s="95">
        <v>2007</v>
      </c>
      <c r="J11" s="92">
        <v>28</v>
      </c>
      <c r="K11" s="92">
        <v>11</v>
      </c>
      <c r="L11" s="92">
        <v>56</v>
      </c>
      <c r="M11" s="92">
        <v>88</v>
      </c>
      <c r="N11" s="97"/>
      <c r="O11" s="97"/>
      <c r="P11" s="97"/>
      <c r="Q11" s="97"/>
      <c r="R11" s="97"/>
    </row>
    <row r="12" spans="1:18" x14ac:dyDescent="0.25">
      <c r="A12" s="90"/>
      <c r="B12" s="92" t="s">
        <v>33</v>
      </c>
      <c r="C12" s="91" t="s">
        <v>34</v>
      </c>
      <c r="D12" s="93">
        <v>26457</v>
      </c>
      <c r="E12" s="92" t="s">
        <v>15</v>
      </c>
      <c r="F12" s="94">
        <v>15547</v>
      </c>
      <c r="G12" s="95">
        <v>1</v>
      </c>
      <c r="H12" s="96"/>
      <c r="I12" s="95">
        <v>2006</v>
      </c>
      <c r="J12" s="92">
        <v>-50</v>
      </c>
      <c r="K12" s="92"/>
      <c r="L12" s="92">
        <v>45</v>
      </c>
      <c r="M12" s="92"/>
      <c r="N12" s="97"/>
      <c r="O12" s="97"/>
      <c r="P12" s="97"/>
      <c r="Q12" s="97"/>
      <c r="R12" s="97"/>
    </row>
    <row r="13" spans="1:18" x14ac:dyDescent="0.25">
      <c r="A13" s="90"/>
      <c r="B13" s="92" t="s">
        <v>35</v>
      </c>
      <c r="C13" s="92" t="s">
        <v>29</v>
      </c>
      <c r="D13" s="93">
        <v>33036</v>
      </c>
      <c r="E13" s="92" t="s">
        <v>19</v>
      </c>
      <c r="F13" s="94">
        <v>87654</v>
      </c>
      <c r="G13" s="95">
        <v>2</v>
      </c>
      <c r="H13" s="92"/>
      <c r="I13" s="96">
        <v>2012</v>
      </c>
      <c r="J13" s="92">
        <v>55</v>
      </c>
      <c r="K13" s="92"/>
      <c r="L13" s="96"/>
      <c r="M13" s="92">
        <v>55</v>
      </c>
      <c r="N13" s="97"/>
      <c r="O13" s="97"/>
      <c r="P13" s="97"/>
      <c r="Q13" s="97"/>
      <c r="R13" s="97"/>
    </row>
    <row r="14" spans="1:18" x14ac:dyDescent="0.25">
      <c r="A14" s="90"/>
      <c r="B14" s="92" t="s">
        <v>36</v>
      </c>
      <c r="C14" s="91" t="s">
        <v>37</v>
      </c>
      <c r="D14" s="93">
        <v>39333</v>
      </c>
      <c r="E14" s="92" t="s">
        <v>15</v>
      </c>
      <c r="F14" s="94">
        <v>85001</v>
      </c>
      <c r="G14" s="95">
        <v>2</v>
      </c>
      <c r="H14" s="96" t="s">
        <v>38</v>
      </c>
      <c r="I14" s="95">
        <v>2005</v>
      </c>
      <c r="J14" s="92">
        <v>66</v>
      </c>
      <c r="K14" s="92">
        <v>88</v>
      </c>
      <c r="L14" s="92">
        <v>-3</v>
      </c>
      <c r="M14" s="92">
        <v>45</v>
      </c>
      <c r="N14" s="97"/>
      <c r="O14" s="97"/>
      <c r="P14" s="97"/>
      <c r="Q14" s="97"/>
      <c r="R14" s="97"/>
    </row>
    <row r="15" spans="1:18" x14ac:dyDescent="0.25">
      <c r="A15" s="90"/>
      <c r="B15" s="92" t="s">
        <v>39</v>
      </c>
      <c r="C15" s="91" t="s">
        <v>40</v>
      </c>
      <c r="D15" s="93">
        <f ca="1">TODAY()-700</f>
        <v>43575</v>
      </c>
      <c r="E15" s="92" t="s">
        <v>15</v>
      </c>
      <c r="F15" s="94">
        <v>99023</v>
      </c>
      <c r="G15" s="95">
        <v>3</v>
      </c>
      <c r="H15" s="96" t="s">
        <v>41</v>
      </c>
      <c r="I15" s="95">
        <v>2008</v>
      </c>
      <c r="J15" s="92">
        <v>33</v>
      </c>
      <c r="K15" s="92">
        <v>12</v>
      </c>
      <c r="L15" s="92">
        <v>455</v>
      </c>
      <c r="M15" s="92"/>
      <c r="N15" s="97"/>
      <c r="O15" s="97"/>
      <c r="P15" s="97"/>
      <c r="Q15" s="97"/>
      <c r="R15" s="97"/>
    </row>
    <row r="16" spans="1:18" x14ac:dyDescent="0.25">
      <c r="A16" s="97"/>
      <c r="B16" s="92" t="s">
        <v>42</v>
      </c>
      <c r="C16" s="92" t="s">
        <v>29</v>
      </c>
      <c r="D16" s="93">
        <f ca="1">TODAY()-365</f>
        <v>43910</v>
      </c>
      <c r="E16" s="92" t="s">
        <v>19</v>
      </c>
      <c r="F16" s="94">
        <v>62305</v>
      </c>
      <c r="G16" s="95">
        <v>3</v>
      </c>
      <c r="H16" s="96"/>
      <c r="I16" s="96">
        <v>2013</v>
      </c>
      <c r="J16" s="92">
        <v>-40</v>
      </c>
      <c r="K16" s="92">
        <v>2</v>
      </c>
      <c r="L16" s="92">
        <v>2</v>
      </c>
      <c r="M16" s="92">
        <v>2</v>
      </c>
      <c r="N16" s="97"/>
      <c r="O16" s="97"/>
      <c r="P16" s="97"/>
      <c r="Q16" s="97"/>
      <c r="R16" s="97"/>
    </row>
    <row r="17" spans="1:18" x14ac:dyDescent="0.25">
      <c r="A17" s="97"/>
      <c r="B17" s="92" t="s">
        <v>43</v>
      </c>
      <c r="C17" s="91" t="s">
        <v>44</v>
      </c>
      <c r="D17" s="93">
        <f ca="1">TODAY()-14</f>
        <v>44261</v>
      </c>
      <c r="E17" s="92" t="s">
        <v>19</v>
      </c>
      <c r="F17" s="94">
        <v>85001</v>
      </c>
      <c r="G17" s="95">
        <v>2</v>
      </c>
      <c r="H17" s="96" t="s">
        <v>45</v>
      </c>
      <c r="I17" s="95">
        <v>2009</v>
      </c>
      <c r="J17" s="92">
        <v>25</v>
      </c>
      <c r="K17" s="92">
        <v>55</v>
      </c>
      <c r="L17" s="92">
        <v>9</v>
      </c>
      <c r="M17" s="92">
        <v>-45</v>
      </c>
      <c r="N17" s="97"/>
      <c r="O17" s="97"/>
      <c r="P17" s="97"/>
      <c r="Q17" s="97"/>
      <c r="R17" s="97"/>
    </row>
    <row r="18" spans="1:18" x14ac:dyDescent="0.25">
      <c r="A18" s="97"/>
      <c r="B18" s="92" t="s">
        <v>46</v>
      </c>
      <c r="C18" s="91" t="s">
        <v>37</v>
      </c>
      <c r="D18" s="93">
        <f ca="1">TODAY()</f>
        <v>44275</v>
      </c>
      <c r="E18" s="92" t="s">
        <v>19</v>
      </c>
      <c r="F18" s="94">
        <v>62305</v>
      </c>
      <c r="G18" s="95">
        <v>3</v>
      </c>
      <c r="H18" s="92"/>
      <c r="I18" s="95">
        <v>2002</v>
      </c>
      <c r="J18" s="92">
        <v>45</v>
      </c>
      <c r="K18" s="92">
        <v>6688</v>
      </c>
      <c r="L18" s="92">
        <v>5</v>
      </c>
      <c r="M18" s="92">
        <v>45</v>
      </c>
      <c r="N18" s="97"/>
      <c r="O18" s="97"/>
      <c r="P18" s="97"/>
      <c r="Q18" s="97"/>
      <c r="R18" s="97"/>
    </row>
    <row r="19" spans="1:18" x14ac:dyDescent="0.25">
      <c r="A19" s="97"/>
      <c r="B19" s="97"/>
      <c r="C19" s="97"/>
      <c r="D19" s="97"/>
      <c r="E19" s="97"/>
      <c r="F19" s="97"/>
      <c r="G19" s="97"/>
      <c r="H19" s="97"/>
      <c r="I19" s="97"/>
      <c r="J19" s="97"/>
      <c r="K19" s="97"/>
      <c r="L19" s="97"/>
      <c r="M19" s="97"/>
      <c r="N19" s="97"/>
      <c r="O19" s="97"/>
      <c r="P19" s="97"/>
      <c r="Q19" s="97"/>
      <c r="R19" s="97"/>
    </row>
    <row r="20" spans="1:18" x14ac:dyDescent="0.25">
      <c r="A20" s="97"/>
      <c r="B20" s="97"/>
      <c r="C20" s="97"/>
      <c r="D20" s="97"/>
      <c r="E20" s="97"/>
      <c r="F20" s="97"/>
      <c r="G20" s="97"/>
      <c r="H20" s="97"/>
      <c r="I20" s="97"/>
      <c r="J20" s="97"/>
      <c r="K20" s="97"/>
      <c r="L20" s="97"/>
      <c r="M20" s="97"/>
      <c r="N20" s="97"/>
      <c r="O20" s="97"/>
      <c r="P20" s="97"/>
      <c r="Q20" s="97"/>
      <c r="R20" s="97"/>
    </row>
    <row r="21" spans="1:18" x14ac:dyDescent="0.25">
      <c r="A21" s="97"/>
      <c r="B21" s="97"/>
      <c r="C21" s="97"/>
      <c r="D21" s="97"/>
      <c r="E21" s="97"/>
      <c r="F21" s="97"/>
      <c r="G21" s="97"/>
      <c r="H21" s="97"/>
      <c r="I21" s="97"/>
      <c r="J21" s="97"/>
      <c r="K21" s="97"/>
      <c r="L21" s="97"/>
      <c r="M21" s="97"/>
      <c r="N21" s="97"/>
      <c r="O21" s="97"/>
      <c r="P21" s="97"/>
      <c r="Q21" s="97"/>
      <c r="R21" s="97"/>
    </row>
    <row r="22" spans="1:18" x14ac:dyDescent="0.25">
      <c r="A22" s="97"/>
      <c r="B22" s="97"/>
      <c r="C22" s="97"/>
      <c r="D22" s="97"/>
      <c r="E22" s="97"/>
      <c r="F22" s="97"/>
      <c r="G22" s="97"/>
      <c r="H22" s="97"/>
      <c r="I22" s="97"/>
      <c r="J22" s="97"/>
      <c r="K22" s="97"/>
      <c r="L22" s="97"/>
      <c r="M22" s="97"/>
      <c r="N22" s="97"/>
      <c r="O22" s="97"/>
      <c r="P22" s="97"/>
      <c r="Q22" s="97"/>
      <c r="R22" s="97"/>
    </row>
    <row r="23" spans="1:18" x14ac:dyDescent="0.25">
      <c r="A23" s="97"/>
      <c r="B23" s="97"/>
      <c r="C23" s="97"/>
      <c r="D23" s="97"/>
      <c r="E23" s="97"/>
      <c r="F23" s="97"/>
      <c r="G23" s="97"/>
      <c r="H23" s="97"/>
      <c r="I23" s="97"/>
      <c r="J23" s="97"/>
      <c r="K23" s="97"/>
      <c r="L23" s="97"/>
      <c r="M23" s="97"/>
      <c r="N23" s="97"/>
      <c r="O23" s="97"/>
      <c r="P23" s="97"/>
      <c r="Q23" s="97"/>
      <c r="R23" s="97"/>
    </row>
    <row r="24" spans="1:18" x14ac:dyDescent="0.25">
      <c r="A24" s="97"/>
      <c r="B24" s="97"/>
      <c r="C24" s="97"/>
      <c r="D24" s="97"/>
      <c r="E24" s="97"/>
      <c r="F24" s="97"/>
      <c r="G24" s="97"/>
      <c r="H24" s="97"/>
      <c r="I24" s="97"/>
      <c r="J24" s="97"/>
      <c r="K24" s="97"/>
      <c r="L24" s="97"/>
      <c r="M24" s="97"/>
      <c r="N24" s="97"/>
      <c r="O24" s="97"/>
      <c r="P24" s="97"/>
      <c r="Q24" s="97"/>
      <c r="R24" s="97"/>
    </row>
    <row r="25" spans="1:18" x14ac:dyDescent="0.25">
      <c r="A25" s="97"/>
      <c r="B25" s="97"/>
      <c r="C25" s="97"/>
      <c r="D25" s="97"/>
      <c r="E25" s="97"/>
      <c r="F25" s="97"/>
      <c r="G25" s="97"/>
      <c r="H25" s="97"/>
      <c r="I25" s="97"/>
      <c r="J25" s="97"/>
      <c r="K25" s="97"/>
      <c r="L25" s="97"/>
      <c r="M25" s="97"/>
      <c r="N25" s="97"/>
      <c r="O25" s="97"/>
      <c r="P25" s="97"/>
      <c r="Q25" s="97"/>
      <c r="R25" s="97"/>
    </row>
    <row r="26" spans="1:18" x14ac:dyDescent="0.25">
      <c r="A26" s="97"/>
      <c r="B26" s="97"/>
      <c r="C26" s="97"/>
      <c r="D26" s="97"/>
      <c r="E26" s="97"/>
      <c r="F26" s="97"/>
      <c r="G26" s="97"/>
      <c r="H26" s="97"/>
      <c r="I26" s="97"/>
      <c r="J26" s="97"/>
      <c r="K26" s="97"/>
      <c r="L26" s="97"/>
      <c r="M26" s="97"/>
      <c r="N26" s="97"/>
      <c r="O26" s="97"/>
      <c r="P26" s="97"/>
      <c r="Q26" s="97"/>
      <c r="R26" s="97"/>
    </row>
    <row r="27" spans="1:18" x14ac:dyDescent="0.25">
      <c r="A27" s="97"/>
      <c r="B27" s="97"/>
      <c r="C27" s="97"/>
      <c r="D27" s="97"/>
      <c r="E27" s="97"/>
      <c r="F27" s="97"/>
      <c r="G27" s="97"/>
      <c r="H27" s="97"/>
      <c r="I27" s="97"/>
      <c r="J27" s="97"/>
      <c r="K27" s="97"/>
      <c r="L27" s="97"/>
      <c r="M27" s="97"/>
      <c r="N27" s="97"/>
      <c r="O27" s="97"/>
      <c r="P27" s="97"/>
      <c r="Q27" s="97"/>
      <c r="R27" s="97"/>
    </row>
    <row r="28" spans="1:18" x14ac:dyDescent="0.25">
      <c r="A28" s="97"/>
      <c r="B28" s="97"/>
      <c r="C28" s="97"/>
      <c r="D28" s="97"/>
      <c r="E28" s="97"/>
      <c r="F28" s="97"/>
      <c r="G28" s="97"/>
      <c r="H28" s="97"/>
      <c r="I28" s="97"/>
      <c r="J28" s="97"/>
      <c r="K28" s="97"/>
      <c r="L28" s="97"/>
      <c r="M28" s="97"/>
      <c r="N28" s="97"/>
      <c r="O28" s="97"/>
      <c r="P28" s="97"/>
      <c r="Q28" s="97"/>
      <c r="R28" s="97"/>
    </row>
  </sheetData>
  <conditionalFormatting sqref="B4:C18">
    <cfRule type="cellIs" dxfId="15" priority="7" operator="greaterThan">
      <formula>0.01</formula>
    </cfRule>
  </conditionalFormatting>
  <conditionalFormatting sqref="G4:G18">
    <cfRule type="cellIs" dxfId="14" priority="5" operator="equal">
      <formula>2</formula>
    </cfRule>
    <cfRule type="cellIs" dxfId="13" priority="6" operator="equal">
      <formula>1</formula>
    </cfRule>
  </conditionalFormatting>
  <conditionalFormatting sqref="J4:J18">
    <cfRule type="cellIs" dxfId="12" priority="4" operator="lessThan">
      <formula>0</formula>
    </cfRule>
  </conditionalFormatting>
  <conditionalFormatting sqref="H4:H12 H14:H17">
    <cfRule type="containsText" dxfId="11" priority="3" operator="containsText" text="tax">
      <formula>NOT(ISERROR(SEARCH("tax",H4)))</formula>
    </cfRule>
  </conditionalFormatting>
  <conditionalFormatting sqref="J1:M1">
    <cfRule type="cellIs" dxfId="10" priority="2" operator="equal">
      <formula>0</formula>
    </cfRule>
  </conditionalFormatting>
  <conditionalFormatting sqref="G1:G18">
    <cfRule type="cellIs" dxfId="9" priority="1" operator="equal">
      <formula>3</formula>
    </cfRule>
  </conditionalFormatting>
  <conditionalFormatting sqref="D4:D18">
    <cfRule type="colorScale" priority="8">
      <colorScale>
        <cfvo type="min"/>
        <cfvo type="max"/>
        <color rgb="FFBFE1DE"/>
        <color theme="0"/>
      </colorScale>
    </cfRule>
  </conditionalFormatting>
  <conditionalFormatting sqref="I4:I18">
    <cfRule type="duplicateValues" dxfId="8" priority="9"/>
  </conditionalFormatting>
  <pageMargins left="0.7" right="0.7" top="0.75" bottom="0.75" header="0.3" footer="0.3"/>
  <pageSetup orientation="portrait" horizontalDpi="0" verticalDpi="0" r:id="rId1"/>
  <headerFooter differentFirst="1">
    <oddFooter>&amp;R&amp;P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9B71-F0BF-478B-AC82-5A73A5C8181C}">
  <sheetPr>
    <tabColor rgb="FFFF5050"/>
  </sheetPr>
  <dimension ref="A1:R28"/>
  <sheetViews>
    <sheetView zoomScaleNormal="100" workbookViewId="0"/>
  </sheetViews>
  <sheetFormatPr defaultRowHeight="15" x14ac:dyDescent="0.25"/>
  <cols>
    <col min="1" max="1" width="2.5703125" customWidth="1"/>
    <col min="4" max="4" width="11.42578125" customWidth="1"/>
  </cols>
  <sheetData>
    <row r="1" spans="1:18" x14ac:dyDescent="0.25">
      <c r="A1" s="78"/>
      <c r="B1" s="79"/>
      <c r="C1" s="79"/>
      <c r="D1" s="78"/>
      <c r="E1" s="80"/>
      <c r="F1" s="81"/>
      <c r="G1" s="82"/>
      <c r="H1" s="83"/>
      <c r="I1" s="83"/>
      <c r="J1" s="3">
        <f>SUM(J4:J1430)</f>
        <v>209</v>
      </c>
      <c r="K1" s="3">
        <f>SUM(K4:K1430)</f>
        <v>7016</v>
      </c>
      <c r="L1" s="3">
        <f>SUM(L4:L1430)</f>
        <v>701</v>
      </c>
      <c r="M1" s="3">
        <f>SUM(M4:M1430)</f>
        <v>442</v>
      </c>
      <c r="N1" s="80"/>
      <c r="O1" s="80"/>
      <c r="P1" s="80"/>
      <c r="Q1" s="80"/>
      <c r="R1" s="80"/>
    </row>
    <row r="2" spans="1:18" x14ac:dyDescent="0.25">
      <c r="A2" s="78"/>
      <c r="B2" s="79"/>
      <c r="C2" s="79"/>
      <c r="D2" s="78"/>
      <c r="E2" s="80"/>
      <c r="F2" s="81"/>
      <c r="G2" s="82"/>
      <c r="H2" s="83"/>
      <c r="I2" s="83"/>
      <c r="J2" s="80"/>
      <c r="K2" s="80"/>
      <c r="L2" s="80"/>
      <c r="M2" s="80"/>
      <c r="N2" s="80"/>
      <c r="O2" s="80"/>
      <c r="P2" s="80"/>
      <c r="Q2" s="80"/>
      <c r="R2" s="80"/>
    </row>
    <row r="3" spans="1:18" x14ac:dyDescent="0.25">
      <c r="A3" s="78"/>
      <c r="B3" s="84" t="s">
        <v>0</v>
      </c>
      <c r="C3" s="85" t="s">
        <v>1</v>
      </c>
      <c r="D3" s="86" t="s">
        <v>2</v>
      </c>
      <c r="E3" s="87" t="s">
        <v>3</v>
      </c>
      <c r="F3" s="87" t="s">
        <v>4</v>
      </c>
      <c r="G3" s="88" t="s">
        <v>104</v>
      </c>
      <c r="H3" s="89" t="s">
        <v>5</v>
      </c>
      <c r="I3" s="89" t="s">
        <v>6</v>
      </c>
      <c r="J3" s="89" t="s">
        <v>7</v>
      </c>
      <c r="K3" s="89" t="s">
        <v>8</v>
      </c>
      <c r="L3" s="89" t="s">
        <v>9</v>
      </c>
      <c r="M3" s="89" t="s">
        <v>10</v>
      </c>
      <c r="N3" s="80"/>
      <c r="O3" s="80"/>
      <c r="P3" s="80"/>
      <c r="Q3" s="80"/>
      <c r="R3" s="80"/>
    </row>
    <row r="4" spans="1:18" x14ac:dyDescent="0.25">
      <c r="A4" s="90"/>
      <c r="B4" s="91" t="s">
        <v>105</v>
      </c>
      <c r="C4" s="92" t="s">
        <v>106</v>
      </c>
      <c r="D4" s="93">
        <v>1</v>
      </c>
      <c r="E4" s="92" t="s">
        <v>12</v>
      </c>
      <c r="F4" s="94">
        <v>32323</v>
      </c>
      <c r="G4" s="95">
        <v>1</v>
      </c>
      <c r="H4" s="92"/>
      <c r="I4" s="96">
        <v>1999</v>
      </c>
      <c r="J4" s="92">
        <v>3</v>
      </c>
      <c r="K4" s="92"/>
      <c r="L4" s="92">
        <v>7</v>
      </c>
      <c r="M4" s="92"/>
      <c r="N4" s="97"/>
      <c r="O4" s="97"/>
      <c r="P4" s="97"/>
      <c r="Q4" s="97"/>
      <c r="R4" s="97"/>
    </row>
    <row r="5" spans="1:18" x14ac:dyDescent="0.25">
      <c r="A5" s="90"/>
      <c r="B5" s="92" t="s">
        <v>13</v>
      </c>
      <c r="C5" s="92" t="s">
        <v>14</v>
      </c>
      <c r="D5" s="93">
        <v>1920</v>
      </c>
      <c r="E5" s="92" t="s">
        <v>15</v>
      </c>
      <c r="F5" s="94">
        <v>191919</v>
      </c>
      <c r="G5" s="95">
        <v>1</v>
      </c>
      <c r="H5" s="96" t="s">
        <v>16</v>
      </c>
      <c r="I5" s="96">
        <v>2000</v>
      </c>
      <c r="J5" s="92">
        <v>20</v>
      </c>
      <c r="K5" s="92">
        <v>20</v>
      </c>
      <c r="L5" s="92">
        <v>20</v>
      </c>
      <c r="M5" s="92">
        <v>20</v>
      </c>
      <c r="N5" s="97"/>
      <c r="O5" s="97"/>
      <c r="P5" s="97"/>
      <c r="Q5" s="97"/>
      <c r="R5" s="97"/>
    </row>
    <row r="6" spans="1:18" x14ac:dyDescent="0.25">
      <c r="A6" s="90"/>
      <c r="B6" s="92" t="s">
        <v>107</v>
      </c>
      <c r="C6" s="91" t="s">
        <v>18</v>
      </c>
      <c r="D6" s="93">
        <v>7652</v>
      </c>
      <c r="E6" s="92" t="s">
        <v>19</v>
      </c>
      <c r="F6" s="94">
        <v>62301</v>
      </c>
      <c r="G6" s="95">
        <v>2</v>
      </c>
      <c r="H6" s="96" t="s">
        <v>20</v>
      </c>
      <c r="I6" s="95">
        <v>2001</v>
      </c>
      <c r="J6" s="92">
        <v>-45</v>
      </c>
      <c r="K6" s="92"/>
      <c r="L6" s="92">
        <v>-45</v>
      </c>
      <c r="M6" s="92">
        <v>88</v>
      </c>
      <c r="N6" s="97"/>
      <c r="O6" s="97"/>
      <c r="P6" s="97"/>
      <c r="Q6" s="97"/>
      <c r="R6" s="97"/>
    </row>
    <row r="7" spans="1:18" x14ac:dyDescent="0.25">
      <c r="A7" s="90"/>
      <c r="B7" s="92" t="s">
        <v>21</v>
      </c>
      <c r="C7" s="91" t="s">
        <v>22</v>
      </c>
      <c r="D7" s="93">
        <v>10599</v>
      </c>
      <c r="E7" s="92" t="s">
        <v>19</v>
      </c>
      <c r="F7" s="94">
        <v>62301</v>
      </c>
      <c r="G7" s="95">
        <v>1</v>
      </c>
      <c r="H7" s="96" t="s">
        <v>23</v>
      </c>
      <c r="I7" s="95">
        <v>2003</v>
      </c>
      <c r="J7" s="92">
        <v>-33</v>
      </c>
      <c r="K7" s="92">
        <v>85</v>
      </c>
      <c r="L7" s="92">
        <v>45</v>
      </c>
      <c r="M7" s="92">
        <v>144</v>
      </c>
      <c r="N7" s="97"/>
      <c r="O7" s="97"/>
      <c r="P7" s="97"/>
      <c r="Q7" s="97"/>
      <c r="R7" s="97"/>
    </row>
    <row r="8" spans="1:18" x14ac:dyDescent="0.25">
      <c r="A8" s="90"/>
      <c r="B8" s="92" t="s">
        <v>24</v>
      </c>
      <c r="C8" s="91" t="s">
        <v>25</v>
      </c>
      <c r="D8" s="93">
        <v>11240</v>
      </c>
      <c r="E8" s="92" t="s">
        <v>19</v>
      </c>
      <c r="F8" s="94">
        <v>62301</v>
      </c>
      <c r="G8" s="95">
        <v>1</v>
      </c>
      <c r="H8" s="96"/>
      <c r="I8" s="95">
        <v>2002</v>
      </c>
      <c r="J8" s="92">
        <v>45</v>
      </c>
      <c r="K8" s="92">
        <v>55</v>
      </c>
      <c r="L8" s="92"/>
      <c r="M8" s="92">
        <v>-88</v>
      </c>
      <c r="N8" s="97"/>
      <c r="O8" s="97"/>
      <c r="P8" s="97"/>
      <c r="Q8" s="97"/>
      <c r="R8" s="97"/>
    </row>
    <row r="9" spans="1:18" x14ac:dyDescent="0.25">
      <c r="A9" s="90"/>
      <c r="B9" s="92" t="s">
        <v>26</v>
      </c>
      <c r="C9" s="91" t="s">
        <v>27</v>
      </c>
      <c r="D9" s="93">
        <v>14705</v>
      </c>
      <c r="E9" s="92" t="s">
        <v>19</v>
      </c>
      <c r="F9" s="94">
        <v>12345</v>
      </c>
      <c r="G9" s="95">
        <v>3</v>
      </c>
      <c r="H9" s="96" t="s">
        <v>108</v>
      </c>
      <c r="I9" s="95">
        <v>2004</v>
      </c>
      <c r="J9" s="92">
        <v>24</v>
      </c>
      <c r="K9" s="92"/>
      <c r="L9" s="92">
        <v>55</v>
      </c>
      <c r="M9" s="92">
        <v>88</v>
      </c>
      <c r="N9" s="97"/>
      <c r="O9" s="97"/>
      <c r="P9" s="97"/>
      <c r="Q9" s="97"/>
      <c r="R9" s="97"/>
    </row>
    <row r="10" spans="1:18" x14ac:dyDescent="0.25">
      <c r="A10" s="90"/>
      <c r="B10" s="92" t="s">
        <v>28</v>
      </c>
      <c r="C10" s="92" t="s">
        <v>29</v>
      </c>
      <c r="D10" s="93">
        <v>18388</v>
      </c>
      <c r="E10" s="92" t="s">
        <v>19</v>
      </c>
      <c r="F10" s="94">
        <v>62305</v>
      </c>
      <c r="G10" s="95">
        <v>2</v>
      </c>
      <c r="H10" s="96"/>
      <c r="I10" s="96">
        <v>2011</v>
      </c>
      <c r="J10" s="92">
        <v>33</v>
      </c>
      <c r="K10" s="92"/>
      <c r="L10" s="92">
        <v>50</v>
      </c>
      <c r="M10" s="92"/>
      <c r="N10" s="97"/>
      <c r="O10" s="97"/>
      <c r="P10" s="97"/>
      <c r="Q10" s="97"/>
      <c r="R10" s="97"/>
    </row>
    <row r="11" spans="1:18" x14ac:dyDescent="0.25">
      <c r="A11" s="90"/>
      <c r="B11" s="92" t="s">
        <v>165</v>
      </c>
      <c r="C11" s="91" t="s">
        <v>166</v>
      </c>
      <c r="D11" s="93">
        <v>24534</v>
      </c>
      <c r="E11" s="92" t="s">
        <v>32</v>
      </c>
      <c r="F11" s="94"/>
      <c r="G11" s="95">
        <v>1</v>
      </c>
      <c r="H11" s="96"/>
      <c r="I11" s="95">
        <v>2007</v>
      </c>
      <c r="J11" s="92">
        <v>28</v>
      </c>
      <c r="K11" s="92">
        <v>11</v>
      </c>
      <c r="L11" s="92">
        <v>56</v>
      </c>
      <c r="M11" s="92">
        <v>88</v>
      </c>
      <c r="N11" s="97"/>
      <c r="O11" s="97"/>
      <c r="P11" s="97"/>
      <c r="Q11" s="97"/>
      <c r="R11" s="97"/>
    </row>
    <row r="12" spans="1:18" x14ac:dyDescent="0.25">
      <c r="A12" s="90"/>
      <c r="B12" s="92" t="s">
        <v>33</v>
      </c>
      <c r="C12" s="91" t="s">
        <v>34</v>
      </c>
      <c r="D12" s="93">
        <v>26457</v>
      </c>
      <c r="E12" s="92" t="s">
        <v>15</v>
      </c>
      <c r="F12" s="94">
        <v>15547</v>
      </c>
      <c r="G12" s="95">
        <v>1</v>
      </c>
      <c r="H12" s="96"/>
      <c r="I12" s="95">
        <v>2006</v>
      </c>
      <c r="J12" s="92">
        <v>-50</v>
      </c>
      <c r="K12" s="92"/>
      <c r="L12" s="92">
        <v>45</v>
      </c>
      <c r="M12" s="92"/>
      <c r="N12" s="97"/>
      <c r="O12" s="97"/>
      <c r="P12" s="97"/>
      <c r="Q12" s="97"/>
      <c r="R12" s="97"/>
    </row>
    <row r="13" spans="1:18" x14ac:dyDescent="0.25">
      <c r="A13" s="90"/>
      <c r="B13" s="92" t="s">
        <v>35</v>
      </c>
      <c r="C13" s="92" t="s">
        <v>29</v>
      </c>
      <c r="D13" s="93">
        <v>33036</v>
      </c>
      <c r="E13" s="92" t="s">
        <v>19</v>
      </c>
      <c r="F13" s="94">
        <v>87654</v>
      </c>
      <c r="G13" s="95">
        <v>2</v>
      </c>
      <c r="H13" s="92"/>
      <c r="I13" s="96">
        <v>2012</v>
      </c>
      <c r="J13" s="92">
        <v>55</v>
      </c>
      <c r="K13" s="92"/>
      <c r="L13" s="96"/>
      <c r="M13" s="92">
        <v>55</v>
      </c>
      <c r="N13" s="97"/>
      <c r="O13" s="97"/>
      <c r="P13" s="97"/>
      <c r="Q13" s="97"/>
      <c r="R13" s="97"/>
    </row>
    <row r="14" spans="1:18" x14ac:dyDescent="0.25">
      <c r="A14" s="90"/>
      <c r="B14" s="92" t="s">
        <v>36</v>
      </c>
      <c r="C14" s="91" t="s">
        <v>37</v>
      </c>
      <c r="D14" s="93">
        <v>39333</v>
      </c>
      <c r="E14" s="92" t="s">
        <v>15</v>
      </c>
      <c r="F14" s="94">
        <v>85001</v>
      </c>
      <c r="G14" s="95">
        <v>2</v>
      </c>
      <c r="H14" s="96" t="s">
        <v>38</v>
      </c>
      <c r="I14" s="95">
        <v>2005</v>
      </c>
      <c r="J14" s="92">
        <v>66</v>
      </c>
      <c r="K14" s="92">
        <v>88</v>
      </c>
      <c r="L14" s="92">
        <v>-3</v>
      </c>
      <c r="M14" s="92">
        <v>45</v>
      </c>
      <c r="N14" s="97"/>
      <c r="O14" s="97"/>
      <c r="P14" s="97"/>
      <c r="Q14" s="97"/>
      <c r="R14" s="97"/>
    </row>
    <row r="15" spans="1:18" x14ac:dyDescent="0.25">
      <c r="A15" s="90"/>
      <c r="B15" s="92" t="s">
        <v>39</v>
      </c>
      <c r="C15" s="91" t="s">
        <v>40</v>
      </c>
      <c r="D15" s="93">
        <f ca="1">TODAY()-700</f>
        <v>43575</v>
      </c>
      <c r="E15" s="92" t="s">
        <v>15</v>
      </c>
      <c r="F15" s="94">
        <v>99023</v>
      </c>
      <c r="G15" s="95">
        <v>3</v>
      </c>
      <c r="H15" s="96" t="s">
        <v>41</v>
      </c>
      <c r="I15" s="95">
        <v>2008</v>
      </c>
      <c r="J15" s="92">
        <v>33</v>
      </c>
      <c r="K15" s="92">
        <v>12</v>
      </c>
      <c r="L15" s="92">
        <v>455</v>
      </c>
      <c r="M15" s="92"/>
      <c r="N15" s="97"/>
      <c r="O15" s="97"/>
      <c r="P15" s="97"/>
      <c r="Q15" s="97"/>
      <c r="R15" s="97"/>
    </row>
    <row r="16" spans="1:18" x14ac:dyDescent="0.25">
      <c r="A16" s="97"/>
      <c r="B16" s="92" t="s">
        <v>42</v>
      </c>
      <c r="C16" s="92" t="s">
        <v>29</v>
      </c>
      <c r="D16" s="93">
        <f ca="1">TODAY()-365</f>
        <v>43910</v>
      </c>
      <c r="E16" s="92" t="s">
        <v>19</v>
      </c>
      <c r="F16" s="94">
        <v>62305</v>
      </c>
      <c r="G16" s="95">
        <v>3</v>
      </c>
      <c r="H16" s="96"/>
      <c r="I16" s="96">
        <v>2013</v>
      </c>
      <c r="J16" s="92">
        <v>-40</v>
      </c>
      <c r="K16" s="92">
        <v>2</v>
      </c>
      <c r="L16" s="92">
        <v>2</v>
      </c>
      <c r="M16" s="92">
        <v>2</v>
      </c>
      <c r="N16" s="97"/>
      <c r="O16" s="97"/>
      <c r="P16" s="97"/>
      <c r="Q16" s="97"/>
      <c r="R16" s="97"/>
    </row>
    <row r="17" spans="1:18" x14ac:dyDescent="0.25">
      <c r="A17" s="97"/>
      <c r="B17" s="92" t="s">
        <v>43</v>
      </c>
      <c r="C17" s="91" t="s">
        <v>44</v>
      </c>
      <c r="D17" s="93">
        <f ca="1">TODAY()-14</f>
        <v>44261</v>
      </c>
      <c r="E17" s="92" t="s">
        <v>19</v>
      </c>
      <c r="F17" s="94">
        <v>85001</v>
      </c>
      <c r="G17" s="95">
        <v>2</v>
      </c>
      <c r="H17" s="96" t="s">
        <v>45</v>
      </c>
      <c r="I17" s="95">
        <v>2009</v>
      </c>
      <c r="J17" s="92">
        <v>25</v>
      </c>
      <c r="K17" s="92">
        <v>55</v>
      </c>
      <c r="L17" s="92">
        <v>9</v>
      </c>
      <c r="M17" s="92">
        <v>-45</v>
      </c>
      <c r="N17" s="97"/>
      <c r="O17" s="97"/>
      <c r="P17" s="97"/>
      <c r="Q17" s="97"/>
      <c r="R17" s="97"/>
    </row>
    <row r="18" spans="1:18" x14ac:dyDescent="0.25">
      <c r="A18" s="97"/>
      <c r="B18" s="92" t="s">
        <v>46</v>
      </c>
      <c r="C18" s="91" t="s">
        <v>37</v>
      </c>
      <c r="D18" s="93">
        <f ca="1">TODAY()</f>
        <v>44275</v>
      </c>
      <c r="E18" s="92" t="s">
        <v>19</v>
      </c>
      <c r="F18" s="94">
        <v>62305</v>
      </c>
      <c r="G18" s="95">
        <v>3</v>
      </c>
      <c r="H18" s="92"/>
      <c r="I18" s="95">
        <v>2002</v>
      </c>
      <c r="J18" s="92">
        <v>45</v>
      </c>
      <c r="K18" s="92">
        <v>6688</v>
      </c>
      <c r="L18" s="92">
        <v>5</v>
      </c>
      <c r="M18" s="92">
        <v>45</v>
      </c>
      <c r="N18" s="97"/>
      <c r="O18" s="97"/>
      <c r="P18" s="97"/>
      <c r="Q18" s="97"/>
      <c r="R18" s="97"/>
    </row>
    <row r="19" spans="1:18" x14ac:dyDescent="0.25">
      <c r="A19" s="97"/>
      <c r="B19" s="97"/>
      <c r="C19" s="97"/>
      <c r="D19" s="97"/>
      <c r="E19" s="97"/>
      <c r="F19" s="97"/>
      <c r="G19" s="97"/>
      <c r="H19" s="97"/>
      <c r="I19" s="97"/>
      <c r="J19" s="97"/>
      <c r="K19" s="97"/>
      <c r="L19" s="97"/>
      <c r="M19" s="97"/>
      <c r="N19" s="97"/>
      <c r="O19" s="97"/>
      <c r="P19" s="97"/>
      <c r="Q19" s="97"/>
      <c r="R19" s="97"/>
    </row>
    <row r="20" spans="1:18" x14ac:dyDescent="0.25">
      <c r="A20" s="97"/>
      <c r="B20" s="97"/>
      <c r="C20" s="97"/>
      <c r="D20" s="97"/>
      <c r="E20" s="97"/>
      <c r="F20" s="97"/>
      <c r="G20" s="97"/>
      <c r="H20" s="97"/>
      <c r="I20" s="97"/>
      <c r="J20" s="97"/>
      <c r="K20" s="97"/>
      <c r="L20" s="97"/>
      <c r="M20" s="97"/>
      <c r="N20" s="97"/>
      <c r="O20" s="97"/>
      <c r="P20" s="97"/>
      <c r="Q20" s="97"/>
      <c r="R20" s="97"/>
    </row>
    <row r="21" spans="1:18" x14ac:dyDescent="0.25">
      <c r="A21" s="97"/>
      <c r="B21" s="97"/>
      <c r="C21" s="97"/>
      <c r="D21" s="97"/>
      <c r="E21" s="97"/>
      <c r="F21" s="97"/>
      <c r="G21" s="97"/>
      <c r="H21" s="97"/>
      <c r="I21" s="97"/>
      <c r="J21" s="97"/>
      <c r="K21" s="97"/>
      <c r="L21" s="97"/>
      <c r="M21" s="97"/>
      <c r="N21" s="97"/>
      <c r="O21" s="97"/>
      <c r="P21" s="97"/>
      <c r="Q21" s="97"/>
      <c r="R21" s="97"/>
    </row>
    <row r="22" spans="1:18" x14ac:dyDescent="0.25">
      <c r="A22" s="97"/>
      <c r="B22" s="97"/>
      <c r="C22" s="97"/>
      <c r="D22" s="97"/>
      <c r="E22" s="97"/>
      <c r="F22" s="97"/>
      <c r="G22" s="97"/>
      <c r="H22" s="97"/>
      <c r="I22" s="97"/>
      <c r="J22" s="97"/>
      <c r="K22" s="97"/>
      <c r="L22" s="97"/>
      <c r="M22" s="97"/>
      <c r="N22" s="97"/>
      <c r="O22" s="97"/>
      <c r="P22" s="97"/>
      <c r="Q22" s="97"/>
      <c r="R22" s="97"/>
    </row>
    <row r="23" spans="1:18" x14ac:dyDescent="0.25">
      <c r="A23" s="97"/>
      <c r="B23" s="97"/>
      <c r="C23" s="97"/>
      <c r="D23" s="97"/>
      <c r="E23" s="97"/>
      <c r="F23" s="97"/>
      <c r="G23" s="97"/>
      <c r="H23" s="97"/>
      <c r="I23" s="97"/>
      <c r="J23" s="97"/>
      <c r="K23" s="97"/>
      <c r="L23" s="97"/>
      <c r="M23" s="97"/>
      <c r="N23" s="97"/>
      <c r="O23" s="97"/>
      <c r="P23" s="97"/>
      <c r="Q23" s="97"/>
      <c r="R23" s="97"/>
    </row>
    <row r="24" spans="1:18" x14ac:dyDescent="0.25">
      <c r="A24" s="97"/>
      <c r="B24" s="97"/>
      <c r="C24" s="97"/>
      <c r="D24" s="97"/>
      <c r="E24" s="97"/>
      <c r="F24" s="97"/>
      <c r="G24" s="97"/>
      <c r="H24" s="97"/>
      <c r="I24" s="97"/>
      <c r="J24" s="97"/>
      <c r="K24" s="97"/>
      <c r="L24" s="97"/>
      <c r="M24" s="97"/>
      <c r="N24" s="97"/>
      <c r="O24" s="97"/>
      <c r="P24" s="97"/>
      <c r="Q24" s="97"/>
      <c r="R24" s="97"/>
    </row>
    <row r="25" spans="1:18" x14ac:dyDescent="0.25">
      <c r="A25" s="97"/>
      <c r="B25" s="97"/>
      <c r="C25" s="97"/>
      <c r="D25" s="97"/>
      <c r="E25" s="97"/>
      <c r="F25" s="97"/>
      <c r="G25" s="97"/>
      <c r="H25" s="97"/>
      <c r="I25" s="97"/>
      <c r="J25" s="97"/>
      <c r="K25" s="97"/>
      <c r="L25" s="97"/>
      <c r="M25" s="97"/>
      <c r="N25" s="97"/>
      <c r="O25" s="97"/>
      <c r="P25" s="97"/>
      <c r="Q25" s="97"/>
      <c r="R25" s="97"/>
    </row>
    <row r="26" spans="1:18" x14ac:dyDescent="0.25">
      <c r="A26" s="97"/>
      <c r="B26" s="97"/>
      <c r="C26" s="97"/>
      <c r="D26" s="97"/>
      <c r="E26" s="97"/>
      <c r="F26" s="97"/>
      <c r="G26" s="97"/>
      <c r="H26" s="97"/>
      <c r="I26" s="97"/>
      <c r="J26" s="97"/>
      <c r="K26" s="97"/>
      <c r="L26" s="97"/>
      <c r="M26" s="97"/>
      <c r="N26" s="97"/>
      <c r="O26" s="97"/>
      <c r="P26" s="97"/>
      <c r="Q26" s="97"/>
      <c r="R26" s="97"/>
    </row>
    <row r="27" spans="1:18" x14ac:dyDescent="0.25">
      <c r="A27" s="97"/>
      <c r="B27" s="97"/>
      <c r="C27" s="97"/>
      <c r="D27" s="97"/>
      <c r="E27" s="97"/>
      <c r="F27" s="97"/>
      <c r="G27" s="97"/>
      <c r="H27" s="97"/>
      <c r="I27" s="97"/>
      <c r="J27" s="97"/>
      <c r="K27" s="97"/>
      <c r="L27" s="97"/>
      <c r="M27" s="97"/>
      <c r="N27" s="97"/>
      <c r="O27" s="97"/>
      <c r="P27" s="97"/>
      <c r="Q27" s="97"/>
      <c r="R27" s="97"/>
    </row>
    <row r="28" spans="1:18" x14ac:dyDescent="0.25">
      <c r="A28" s="97"/>
      <c r="B28" s="97"/>
      <c r="C28" s="97"/>
      <c r="D28" s="97"/>
      <c r="E28" s="97"/>
      <c r="F28" s="97"/>
      <c r="G28" s="97"/>
      <c r="H28" s="97"/>
      <c r="I28" s="97"/>
      <c r="J28" s="97"/>
      <c r="K28" s="97"/>
      <c r="L28" s="97"/>
      <c r="M28" s="97"/>
      <c r="N28" s="97"/>
      <c r="O28" s="97"/>
      <c r="P28" s="97"/>
      <c r="Q28" s="97"/>
      <c r="R28" s="97"/>
    </row>
  </sheetData>
  <conditionalFormatting sqref="B4:C18">
    <cfRule type="cellIs" dxfId="7" priority="7" operator="greaterThan">
      <formula>0.01</formula>
    </cfRule>
  </conditionalFormatting>
  <conditionalFormatting sqref="G4:G18">
    <cfRule type="cellIs" dxfId="6" priority="5" operator="equal">
      <formula>2</formula>
    </cfRule>
    <cfRule type="cellIs" dxfId="5" priority="6" operator="equal">
      <formula>1</formula>
    </cfRule>
  </conditionalFormatting>
  <conditionalFormatting sqref="J4:J18">
    <cfRule type="cellIs" dxfId="4" priority="4" operator="lessThan">
      <formula>0</formula>
    </cfRule>
  </conditionalFormatting>
  <conditionalFormatting sqref="H4:H12 H14:H17">
    <cfRule type="containsText" dxfId="3" priority="3" operator="containsText" text="tax">
      <formula>NOT(ISERROR(SEARCH("tax",H4)))</formula>
    </cfRule>
  </conditionalFormatting>
  <conditionalFormatting sqref="J1:M1">
    <cfRule type="cellIs" dxfId="2" priority="2" operator="equal">
      <formula>0</formula>
    </cfRule>
  </conditionalFormatting>
  <conditionalFormatting sqref="G1:G18">
    <cfRule type="cellIs" dxfId="1" priority="1" operator="equal">
      <formula>3</formula>
    </cfRule>
  </conditionalFormatting>
  <conditionalFormatting sqref="D4:D18">
    <cfRule type="colorScale" priority="8">
      <colorScale>
        <cfvo type="min"/>
        <cfvo type="max"/>
        <color rgb="FFBFE1DE"/>
        <color theme="0"/>
      </colorScale>
    </cfRule>
  </conditionalFormatting>
  <conditionalFormatting sqref="I4:I18">
    <cfRule type="duplicateValues" dxfId="0" priority="9"/>
  </conditionalFormatting>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T43"/>
  <sheetViews>
    <sheetView workbookViewId="0">
      <selection activeCell="P35" sqref="P35"/>
    </sheetView>
  </sheetViews>
  <sheetFormatPr defaultRowHeight="15" x14ac:dyDescent="0.25"/>
  <sheetData>
    <row r="1" spans="1:20" x14ac:dyDescent="0.25">
      <c r="A1" s="19"/>
      <c r="B1" t="s">
        <v>205</v>
      </c>
    </row>
    <row r="2" spans="1:20" ht="15" customHeight="1" x14ac:dyDescent="0.25">
      <c r="L2" s="356" t="s">
        <v>206</v>
      </c>
      <c r="M2" s="356"/>
      <c r="N2" s="356"/>
      <c r="O2" s="356"/>
      <c r="P2" s="356"/>
      <c r="Q2" s="356"/>
      <c r="R2" s="356"/>
      <c r="S2" s="356"/>
      <c r="T2" s="356"/>
    </row>
    <row r="3" spans="1:20" x14ac:dyDescent="0.25">
      <c r="B3" t="s">
        <v>207</v>
      </c>
      <c r="L3" s="356"/>
      <c r="M3" s="356"/>
      <c r="N3" s="356"/>
      <c r="O3" s="356"/>
      <c r="P3" s="356"/>
      <c r="Q3" s="356"/>
      <c r="R3" s="356"/>
      <c r="S3" s="356"/>
      <c r="T3" s="356"/>
    </row>
    <row r="25" spans="1:17" x14ac:dyDescent="0.25">
      <c r="A25" s="18"/>
      <c r="B25" s="18" t="s">
        <v>81</v>
      </c>
      <c r="G25" s="27"/>
      <c r="H25" s="27"/>
      <c r="I25" s="27"/>
      <c r="J25" s="27"/>
      <c r="K25" s="27"/>
      <c r="L25" s="27"/>
      <c r="M25" s="27"/>
      <c r="N25" s="27"/>
      <c r="O25" s="27"/>
      <c r="P25" s="27"/>
      <c r="Q25" s="27"/>
    </row>
    <row r="35" spans="2:15" x14ac:dyDescent="0.25">
      <c r="L35" s="63" t="s">
        <v>82</v>
      </c>
    </row>
    <row r="36" spans="2:15" x14ac:dyDescent="0.25">
      <c r="K36" s="26"/>
      <c r="M36" s="26"/>
    </row>
    <row r="37" spans="2:15" x14ac:dyDescent="0.25">
      <c r="J37" s="20"/>
      <c r="K37" s="26"/>
      <c r="L37" s="20"/>
      <c r="M37" s="26"/>
      <c r="N37" s="20"/>
    </row>
    <row r="38" spans="2:15" x14ac:dyDescent="0.25">
      <c r="I38" s="26"/>
      <c r="J38" s="26"/>
      <c r="K38" s="26"/>
      <c r="L38" s="26"/>
      <c r="M38" s="26"/>
      <c r="N38" s="26"/>
      <c r="O38" s="26"/>
    </row>
    <row r="39" spans="2:15" x14ac:dyDescent="0.25">
      <c r="I39" s="26"/>
      <c r="J39" s="20"/>
      <c r="K39" s="26"/>
      <c r="L39" s="20"/>
      <c r="M39" s="26"/>
      <c r="N39" s="20"/>
      <c r="O39" s="26"/>
    </row>
    <row r="40" spans="2:15" x14ac:dyDescent="0.25">
      <c r="M40" s="26"/>
    </row>
    <row r="43" spans="2:15" x14ac:dyDescent="0.25">
      <c r="B43" s="64" t="s">
        <v>83</v>
      </c>
    </row>
  </sheetData>
  <mergeCells count="1">
    <mergeCell ref="L2:T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Formulas</vt:lpstr>
      <vt:lpstr>Gen</vt:lpstr>
      <vt:lpstr>Charts</vt:lpstr>
      <vt:lpstr>IF</vt:lpstr>
      <vt:lpstr>Ct_ifs</vt:lpstr>
      <vt:lpstr>Report</vt:lpstr>
      <vt:lpstr>Header</vt:lpstr>
      <vt:lpstr>Header U2</vt:lpstr>
      <vt:lpstr>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Schmitt</dc:creator>
  <cp:lastModifiedBy>Rita Schmitt</cp:lastModifiedBy>
  <cp:lastPrinted>2021-03-20T01:16:58Z</cp:lastPrinted>
  <dcterms:created xsi:type="dcterms:W3CDTF">2017-05-15T23:38:49Z</dcterms:created>
  <dcterms:modified xsi:type="dcterms:W3CDTF">2021-03-20T17:56:28Z</dcterms:modified>
</cp:coreProperties>
</file>