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5.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mc:AlternateContent xmlns:mc="http://schemas.openxmlformats.org/markup-compatibility/2006">
    <mc:Choice Requires="x15">
      <x15ac:absPath xmlns:x15ac="http://schemas.microsoft.com/office/spreadsheetml/2010/11/ac" url="C:\wamp64\www\"/>
    </mc:Choice>
  </mc:AlternateContent>
  <xr:revisionPtr revIDLastSave="0" documentId="8_{DE6647E0-8DE2-4FEB-9F85-AFCF9F56F1C9}" xr6:coauthVersionLast="45" xr6:coauthVersionMax="45" xr10:uidLastSave="{00000000-0000-0000-0000-000000000000}"/>
  <bookViews>
    <workbookView xWindow="-120" yWindow="-120" windowWidth="29040" windowHeight="15840" tabRatio="713" firstSheet="1" activeTab="6" xr2:uid="{00000000-000D-0000-FFFF-FFFF00000000}"/>
  </bookViews>
  <sheets>
    <sheet name="INDEX" sheetId="8" r:id="rId1"/>
    <sheet name="Locking Cells" sheetId="9" r:id="rId2"/>
    <sheet name="VLOOKUP FALSE" sheetId="6" r:id="rId3"/>
    <sheet name="VLOOKUP TRUE" sheetId="5" r:id="rId4"/>
    <sheet name="Accounts" sheetId="7" r:id="rId5"/>
    <sheet name="Zip" sheetId="29" r:id="rId6"/>
    <sheet name="PT_1" sheetId="10" r:id="rId7"/>
    <sheet name="PT_2" sheetId="32" r:id="rId8"/>
    <sheet name="PT_3" sheetId="33" r:id="rId9"/>
    <sheet name="Review" sheetId="35" r:id="rId10"/>
    <sheet name="IF formulas etc" sheetId="28" r:id="rId11"/>
    <sheet name="Subtotal" sheetId="19" r:id="rId12"/>
    <sheet name="Tables" sheetId="16" r:id="rId13"/>
    <sheet name="Dates and Time" sheetId="4" r:id="rId14"/>
    <sheet name="Summary" sheetId="27" r:id="rId15"/>
    <sheet name="a" sheetId="21" r:id="rId16"/>
    <sheet name="North" sheetId="22" r:id="rId17"/>
    <sheet name="East" sheetId="23" r:id="rId18"/>
    <sheet name="South" sheetId="24" r:id="rId19"/>
    <sheet name="West" sheetId="25" r:id="rId20"/>
    <sheet name="z" sheetId="26" r:id="rId21"/>
  </sheets>
  <externalReferences>
    <externalReference r:id="rId22"/>
    <externalReference r:id="rId23"/>
    <externalReference r:id="rId24"/>
  </externalReferences>
  <definedNames>
    <definedName name="_xlnm._FilterDatabase" localSheetId="4" hidden="1">Accounts!$A$1:$B$1</definedName>
    <definedName name="_xlnm._FilterDatabase" localSheetId="6" hidden="1">PT_1!$H$4:$R$19</definedName>
    <definedName name="_xlnm._FilterDatabase" localSheetId="8" hidden="1">[1]PMT!$Q$16:$Q$17</definedName>
    <definedName name="_xlnm._FilterDatabase" localSheetId="9" hidden="1">Review!$R$2:$X$2</definedName>
    <definedName name="_xlnm._FilterDatabase" localSheetId="11" hidden="1">Subtotal!$B$4:$K$19</definedName>
    <definedName name="_xlnm._FilterDatabase" localSheetId="2" hidden="1">'VLOOKUP FALSE'!$B$8:$G$8</definedName>
    <definedName name="_xlnm._FilterDatabase" localSheetId="5" hidden="1">Zip!$J$3:$K$3</definedName>
    <definedName name="Category_Range">'[2]Payors &amp; Attendees'!$A$2:$A$10</definedName>
    <definedName name="DueDate">#REF!</definedName>
    <definedName name="Slicer_Category">#N/A</definedName>
    <definedName name="Slicer_Sales_Person">#N/A</definedName>
  </definedNames>
  <calcPr calcId="191029" iterateCount="50"/>
  <pivotCaches>
    <pivotCache cacheId="0" r:id="rId25"/>
    <pivotCache cacheId="1" r:id="rId26"/>
  </pivotCaches>
  <extLst>
    <ext xmlns:x14="http://schemas.microsoft.com/office/spreadsheetml/2009/9/main" uri="{BBE1A952-AA13-448e-AADC-164F8A28A991}">
      <x14:slicerCaches>
        <x14:slicerCache r:id="rId27"/>
        <x14:slicerCache r:id="rId2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33" l="1"/>
  <c r="D8" i="33"/>
  <c r="Q3" i="10" l="1"/>
  <c r="I3" i="10"/>
  <c r="E5" i="9"/>
  <c r="C5" i="9"/>
  <c r="D5" i="9"/>
  <c r="D7" i="33"/>
  <c r="D6" i="33"/>
  <c r="T9" i="35"/>
  <c r="F4" i="33"/>
  <c r="J18" i="10"/>
  <c r="K6" i="19"/>
  <c r="K7" i="19"/>
  <c r="K8" i="19"/>
  <c r="K9" i="19"/>
  <c r="K10" i="19"/>
  <c r="K11" i="19"/>
  <c r="K12" i="19"/>
  <c r="K13" i="19"/>
  <c r="K14" i="19"/>
  <c r="K15" i="19"/>
  <c r="K16" i="19"/>
  <c r="K17" i="19"/>
  <c r="K18" i="19"/>
  <c r="K19" i="19"/>
  <c r="K5" i="19"/>
  <c r="E6" i="19"/>
  <c r="E7" i="19"/>
  <c r="E8" i="19"/>
  <c r="E9" i="19"/>
  <c r="E10" i="19"/>
  <c r="E11" i="19"/>
  <c r="E12" i="19"/>
  <c r="E13" i="19"/>
  <c r="E14" i="19"/>
  <c r="E15" i="19"/>
  <c r="E16" i="19"/>
  <c r="E17" i="19"/>
  <c r="E18" i="19"/>
  <c r="E19" i="19"/>
  <c r="E5" i="19"/>
  <c r="J16" i="10"/>
  <c r="J17" i="10"/>
  <c r="T8" i="35"/>
  <c r="T13" i="35"/>
  <c r="T5" i="35"/>
  <c r="T3" i="35"/>
  <c r="T7" i="35"/>
  <c r="T12" i="35"/>
  <c r="T6" i="35"/>
  <c r="T4" i="35"/>
  <c r="T11" i="35"/>
  <c r="J19" i="10" l="1"/>
  <c r="F3" i="6" l="1"/>
  <c r="I3" i="6" l="1"/>
  <c r="C3" i="6"/>
  <c r="F6" i="33" l="1"/>
  <c r="G6" i="33" s="1"/>
  <c r="F13" i="33"/>
  <c r="G13" i="33" s="1"/>
  <c r="D13" i="33"/>
  <c r="F10" i="33"/>
  <c r="G10" i="33" s="1"/>
  <c r="D10" i="33"/>
  <c r="F9" i="33"/>
  <c r="G9" i="33" s="1"/>
  <c r="D9" i="33"/>
  <c r="G4" i="33"/>
  <c r="D4" i="33"/>
  <c r="F12" i="33"/>
  <c r="D12" i="33"/>
  <c r="F7" i="33"/>
  <c r="G7" i="33" s="1"/>
  <c r="F11" i="33"/>
  <c r="G11" i="33" s="1"/>
  <c r="D11" i="33"/>
  <c r="F8" i="33"/>
  <c r="G8" i="33" s="1"/>
  <c r="F5" i="33"/>
  <c r="D5" i="33"/>
  <c r="F1" i="33" l="1"/>
  <c r="G5" i="33"/>
  <c r="G12" i="33"/>
  <c r="G1" i="33" s="1"/>
  <c r="L4" i="29" l="1"/>
  <c r="L5" i="29"/>
  <c r="H3" i="19"/>
  <c r="K2" i="19"/>
  <c r="V2" i="19"/>
  <c r="W2" i="19"/>
  <c r="U2" i="19"/>
  <c r="E5" i="5" l="1"/>
  <c r="E6" i="5"/>
  <c r="E7" i="5"/>
  <c r="E8" i="5"/>
  <c r="E9" i="5"/>
  <c r="E10" i="5"/>
  <c r="L6" i="29" l="1"/>
  <c r="L7" i="29"/>
  <c r="L8" i="29"/>
  <c r="L9" i="29"/>
  <c r="L10" i="29"/>
  <c r="L11" i="29"/>
  <c r="L12" i="29"/>
  <c r="L13" i="29"/>
  <c r="L14" i="29"/>
  <c r="L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65" i="29"/>
  <c r="L66" i="29"/>
  <c r="L67" i="29"/>
  <c r="L68" i="29"/>
  <c r="L69" i="29"/>
  <c r="L70" i="29"/>
  <c r="L71" i="29"/>
  <c r="L72" i="29"/>
  <c r="L73" i="29"/>
  <c r="L74" i="29"/>
  <c r="L75" i="29"/>
  <c r="L76" i="29"/>
  <c r="L77" i="29"/>
  <c r="L78" i="29"/>
  <c r="L79" i="29"/>
  <c r="L80" i="29"/>
  <c r="L81" i="29"/>
  <c r="L82" i="29"/>
  <c r="L83" i="29"/>
  <c r="L84" i="29"/>
  <c r="L85" i="29"/>
  <c r="L86" i="29"/>
  <c r="L87" i="29"/>
  <c r="L88" i="29"/>
  <c r="L89" i="29"/>
  <c r="L90" i="29"/>
  <c r="L91" i="29"/>
  <c r="L92" i="29"/>
  <c r="L93" i="29"/>
  <c r="L94" i="29"/>
  <c r="L95" i="29"/>
  <c r="L96" i="29"/>
  <c r="L97" i="29"/>
  <c r="L98" i="29"/>
  <c r="L99" i="29"/>
  <c r="L100" i="29"/>
  <c r="L101" i="29"/>
  <c r="L102" i="29"/>
  <c r="L103" i="29"/>
  <c r="L104" i="29"/>
  <c r="L105" i="29"/>
  <c r="L106" i="29"/>
  <c r="L107" i="29"/>
  <c r="L108" i="29"/>
  <c r="L109" i="29"/>
  <c r="L110" i="29"/>
  <c r="L111" i="29"/>
  <c r="L112" i="29"/>
  <c r="L113" i="29"/>
  <c r="L114" i="29"/>
  <c r="L115" i="29"/>
  <c r="L116" i="29"/>
  <c r="L117" i="29"/>
  <c r="L118" i="29"/>
  <c r="L119" i="29"/>
  <c r="L120" i="29"/>
  <c r="L121" i="29"/>
  <c r="L122" i="29"/>
  <c r="L123" i="29"/>
  <c r="L124" i="29"/>
  <c r="L125" i="29"/>
  <c r="L126" i="29"/>
  <c r="L127" i="29"/>
  <c r="L128" i="29"/>
  <c r="L129" i="29"/>
  <c r="L130" i="29"/>
  <c r="L131" i="29"/>
  <c r="L132" i="29"/>
  <c r="L133" i="29"/>
  <c r="L134" i="29"/>
  <c r="L135" i="29"/>
  <c r="L136" i="29"/>
  <c r="L137" i="29"/>
  <c r="L138" i="29"/>
  <c r="L139" i="29"/>
  <c r="L140" i="29"/>
  <c r="L141" i="29"/>
  <c r="L142" i="29"/>
  <c r="L143" i="29"/>
  <c r="L144" i="29"/>
  <c r="L145" i="29"/>
  <c r="L146" i="29"/>
  <c r="L147" i="29"/>
  <c r="L148" i="29"/>
  <c r="L149" i="29"/>
  <c r="L150" i="29"/>
  <c r="L151" i="29"/>
  <c r="L152" i="29"/>
  <c r="L153" i="29"/>
  <c r="L154" i="29"/>
  <c r="L155" i="29"/>
  <c r="L156" i="29"/>
  <c r="L157" i="29"/>
  <c r="L158" i="29"/>
  <c r="L159" i="29"/>
  <c r="L160" i="29"/>
  <c r="L161" i="29"/>
  <c r="L162" i="29"/>
  <c r="L163" i="29"/>
  <c r="L164" i="29"/>
  <c r="L165" i="29"/>
  <c r="L166" i="29"/>
  <c r="L167" i="29"/>
  <c r="L168" i="29"/>
  <c r="L169" i="29"/>
  <c r="L170" i="29"/>
  <c r="L171" i="29"/>
  <c r="L172" i="29"/>
  <c r="L173" i="29"/>
  <c r="L174" i="29"/>
  <c r="L175" i="29"/>
  <c r="L176" i="29"/>
  <c r="L177" i="29"/>
  <c r="L178" i="29"/>
  <c r="L179" i="29"/>
  <c r="L180" i="29"/>
  <c r="L181" i="29"/>
  <c r="L182" i="29"/>
  <c r="L183" i="29"/>
  <c r="L184" i="29"/>
  <c r="L185" i="29"/>
  <c r="L186" i="29"/>
  <c r="L187" i="29"/>
  <c r="L188" i="29"/>
  <c r="L189" i="29"/>
  <c r="L190" i="29"/>
  <c r="L191" i="29"/>
  <c r="L192" i="29"/>
  <c r="L193" i="29"/>
  <c r="L194" i="29"/>
  <c r="L195" i="29"/>
  <c r="L196" i="29"/>
  <c r="L197" i="29"/>
  <c r="L198" i="29"/>
  <c r="L199" i="29"/>
  <c r="L200" i="29"/>
  <c r="L201" i="29"/>
  <c r="L202" i="29"/>
  <c r="L203" i="29"/>
  <c r="L204" i="29"/>
  <c r="L205" i="29"/>
  <c r="L206" i="29"/>
  <c r="L207" i="29"/>
  <c r="L208" i="29"/>
  <c r="L209" i="29"/>
  <c r="L210" i="29"/>
  <c r="L211" i="29"/>
  <c r="L212" i="29"/>
  <c r="L213" i="29"/>
  <c r="L214" i="29"/>
  <c r="L215" i="29"/>
  <c r="L216" i="29"/>
  <c r="L217" i="29"/>
  <c r="L218" i="29"/>
  <c r="L219" i="29"/>
  <c r="L220" i="29"/>
  <c r="L221" i="29"/>
  <c r="L222" i="29"/>
  <c r="L223" i="29"/>
  <c r="L224" i="29"/>
  <c r="L225" i="29"/>
  <c r="L226" i="29"/>
  <c r="L227" i="29"/>
  <c r="L228" i="29"/>
  <c r="L229" i="29"/>
  <c r="L230" i="29"/>
  <c r="L231" i="29"/>
  <c r="L232" i="29"/>
  <c r="L233" i="29"/>
  <c r="L234" i="29"/>
  <c r="L235" i="29"/>
  <c r="L236" i="29"/>
  <c r="L237" i="29"/>
  <c r="L238" i="29"/>
  <c r="L239" i="29"/>
  <c r="L240" i="29"/>
  <c r="L241" i="29"/>
  <c r="L242" i="29"/>
  <c r="L243" i="29"/>
  <c r="L244" i="29"/>
  <c r="L245" i="29"/>
  <c r="L246" i="29"/>
  <c r="L247" i="29"/>
  <c r="L248" i="29"/>
  <c r="L249" i="29"/>
  <c r="L250" i="29"/>
  <c r="L251" i="29"/>
  <c r="L252" i="29"/>
  <c r="L253" i="29"/>
  <c r="L254" i="29"/>
  <c r="L255" i="29"/>
  <c r="L256" i="29"/>
  <c r="L257" i="29"/>
  <c r="L258" i="29"/>
  <c r="L259" i="29"/>
  <c r="L260" i="29"/>
  <c r="L261" i="29"/>
  <c r="L262" i="29"/>
  <c r="L263" i="29"/>
  <c r="L264" i="29"/>
  <c r="L265" i="29"/>
  <c r="L266" i="29"/>
  <c r="L267" i="29"/>
  <c r="L268" i="29"/>
  <c r="L269" i="29"/>
  <c r="L270" i="29"/>
  <c r="L271" i="29"/>
  <c r="L272" i="29"/>
  <c r="L273" i="29"/>
  <c r="L274" i="29"/>
  <c r="L275" i="29"/>
  <c r="L276" i="29"/>
  <c r="L277" i="29"/>
  <c r="L278" i="29"/>
  <c r="L279" i="29"/>
  <c r="L280" i="29"/>
  <c r="L281" i="29"/>
  <c r="L282" i="29"/>
  <c r="L283" i="29"/>
  <c r="L284" i="29"/>
  <c r="L285" i="29"/>
  <c r="L286" i="29"/>
  <c r="L287" i="29"/>
  <c r="L288" i="29"/>
  <c r="L289" i="29"/>
  <c r="L290" i="29"/>
  <c r="L291" i="29"/>
  <c r="L292" i="29"/>
  <c r="L293" i="29"/>
  <c r="L294" i="29"/>
  <c r="L295" i="29"/>
  <c r="L296" i="29"/>
  <c r="L297" i="29"/>
  <c r="L298" i="29"/>
  <c r="L299" i="29"/>
  <c r="L300" i="29"/>
  <c r="L301" i="29"/>
  <c r="L302" i="29"/>
  <c r="L303" i="29"/>
  <c r="L304" i="29"/>
  <c r="L305" i="29"/>
  <c r="L306" i="29"/>
  <c r="L307" i="29"/>
  <c r="L308" i="29"/>
  <c r="L309" i="29"/>
  <c r="L310" i="29"/>
  <c r="L311" i="29"/>
  <c r="L312" i="29"/>
  <c r="L313" i="29"/>
  <c r="L314" i="29"/>
  <c r="L315" i="29"/>
  <c r="L316" i="29"/>
  <c r="L317" i="29"/>
  <c r="L318" i="29"/>
  <c r="L319" i="29"/>
  <c r="L320" i="29"/>
  <c r="L321" i="29"/>
  <c r="L322" i="29"/>
  <c r="L323" i="29"/>
  <c r="L324" i="29"/>
  <c r="L325" i="29"/>
  <c r="L326" i="29"/>
  <c r="L327" i="29"/>
  <c r="L328" i="29"/>
  <c r="L329" i="29"/>
  <c r="L330" i="29"/>
  <c r="L331" i="29"/>
  <c r="L332" i="29"/>
  <c r="L333" i="29"/>
  <c r="L334" i="29"/>
  <c r="L335" i="29"/>
  <c r="L336" i="29"/>
  <c r="L337" i="29"/>
  <c r="L338" i="29"/>
  <c r="L339" i="29"/>
  <c r="L340" i="29"/>
  <c r="L341" i="29"/>
  <c r="L342" i="29"/>
  <c r="L343" i="29"/>
  <c r="L344" i="29"/>
  <c r="L345" i="29"/>
  <c r="L346" i="29"/>
  <c r="L347" i="29"/>
  <c r="L348" i="29"/>
  <c r="L349" i="29"/>
  <c r="L350" i="29"/>
  <c r="L351" i="29"/>
  <c r="L352" i="29"/>
  <c r="L353" i="29"/>
  <c r="L354" i="29"/>
  <c r="L355" i="29"/>
  <c r="L356" i="29"/>
  <c r="L357" i="29"/>
  <c r="L358" i="29"/>
  <c r="L359" i="29"/>
  <c r="L360" i="29"/>
  <c r="L361" i="29"/>
  <c r="L362" i="29"/>
  <c r="L363" i="29"/>
  <c r="L364" i="29"/>
  <c r="L365" i="29"/>
  <c r="L366" i="29"/>
  <c r="L367" i="29"/>
  <c r="L368" i="29"/>
  <c r="L369" i="29"/>
  <c r="L370" i="29"/>
  <c r="L371" i="29"/>
  <c r="L372" i="29"/>
  <c r="L373" i="29"/>
  <c r="L374" i="29"/>
  <c r="L375" i="29"/>
  <c r="L376" i="29"/>
  <c r="L377" i="29"/>
  <c r="L378" i="29"/>
  <c r="L379" i="29"/>
  <c r="L380" i="29"/>
  <c r="L381" i="29"/>
  <c r="L382" i="29"/>
  <c r="L383" i="29"/>
  <c r="L384" i="29"/>
  <c r="L385" i="29"/>
  <c r="L386" i="29"/>
  <c r="L387" i="29"/>
  <c r="L388" i="29"/>
  <c r="L389" i="29"/>
  <c r="L390" i="29"/>
  <c r="L391" i="29"/>
  <c r="L392" i="29"/>
  <c r="L393" i="29"/>
  <c r="L394" i="29"/>
  <c r="L395" i="29"/>
  <c r="L396" i="29"/>
  <c r="L397" i="29"/>
  <c r="L398" i="29"/>
  <c r="L399" i="29"/>
  <c r="L400" i="29"/>
  <c r="L401" i="29"/>
  <c r="L402" i="29"/>
  <c r="L403" i="29"/>
  <c r="L404" i="29"/>
  <c r="L405" i="29"/>
  <c r="L406" i="29"/>
  <c r="L407" i="29"/>
  <c r="L408" i="29"/>
  <c r="L409" i="29"/>
  <c r="L410" i="29"/>
  <c r="L411" i="29"/>
  <c r="L412" i="29"/>
  <c r="L413" i="29"/>
  <c r="L414" i="29"/>
  <c r="L415" i="29"/>
  <c r="L416" i="29"/>
  <c r="L417" i="29"/>
  <c r="L418" i="29"/>
  <c r="L419" i="29"/>
  <c r="L420" i="29"/>
  <c r="L421" i="29"/>
  <c r="L422" i="29"/>
  <c r="L423" i="29"/>
  <c r="L424" i="29"/>
  <c r="L425" i="29"/>
  <c r="L426" i="29"/>
  <c r="L427" i="29"/>
  <c r="L428" i="29"/>
  <c r="L429" i="29"/>
  <c r="L430" i="29"/>
  <c r="L431" i="29"/>
  <c r="L432" i="29"/>
  <c r="L433" i="29"/>
  <c r="L434" i="29"/>
  <c r="L435" i="29"/>
  <c r="L436" i="29"/>
  <c r="L437" i="29"/>
  <c r="L438" i="29"/>
  <c r="L439" i="29"/>
  <c r="L440" i="29"/>
  <c r="L441" i="29"/>
  <c r="L442" i="29"/>
  <c r="L443" i="29"/>
  <c r="L444" i="29"/>
  <c r="L445" i="29"/>
  <c r="L446" i="29"/>
  <c r="L447" i="29"/>
  <c r="L448" i="29"/>
  <c r="L449" i="29"/>
  <c r="L450" i="29"/>
  <c r="L451" i="29"/>
  <c r="L452" i="29"/>
  <c r="L453" i="29"/>
  <c r="L454" i="29"/>
  <c r="L455" i="29"/>
  <c r="L456" i="29"/>
  <c r="L457" i="29"/>
  <c r="L458" i="29"/>
  <c r="L459" i="29"/>
  <c r="L460" i="29"/>
  <c r="L461" i="29"/>
  <c r="L462" i="29"/>
  <c r="L463" i="29"/>
  <c r="L464" i="29"/>
  <c r="L465" i="29"/>
  <c r="L466" i="29"/>
  <c r="L467" i="29"/>
  <c r="L468" i="29"/>
  <c r="L469" i="29"/>
  <c r="L470" i="29"/>
  <c r="L471" i="29"/>
  <c r="L472" i="29"/>
  <c r="L473" i="29"/>
  <c r="L474" i="29"/>
  <c r="L475" i="29"/>
  <c r="L476" i="29"/>
  <c r="L477" i="29"/>
  <c r="L478" i="29"/>
  <c r="L479" i="29"/>
  <c r="L480" i="29"/>
  <c r="L481" i="29"/>
  <c r="L482" i="29"/>
  <c r="L483" i="29"/>
  <c r="L484" i="29"/>
  <c r="L485" i="29"/>
  <c r="L486" i="29"/>
  <c r="L487" i="29"/>
  <c r="L488" i="29"/>
  <c r="L489" i="29"/>
  <c r="L490" i="29"/>
  <c r="L491" i="29"/>
  <c r="L492" i="29"/>
  <c r="L493" i="29"/>
  <c r="L494" i="29"/>
  <c r="L495" i="29"/>
  <c r="L496" i="29"/>
  <c r="L497" i="29"/>
  <c r="L498" i="29"/>
  <c r="L499" i="29"/>
  <c r="L500" i="29"/>
  <c r="L501" i="29"/>
  <c r="L502" i="29"/>
  <c r="L503" i="29"/>
  <c r="L504" i="29"/>
  <c r="L505" i="29"/>
  <c r="L506" i="29"/>
  <c r="L507" i="29"/>
  <c r="L508" i="29"/>
  <c r="L509" i="29"/>
  <c r="L510" i="29"/>
  <c r="L511" i="29"/>
  <c r="L512" i="29"/>
  <c r="L513" i="29"/>
  <c r="L514" i="29"/>
  <c r="L515" i="29"/>
  <c r="L516" i="29"/>
  <c r="L517" i="29"/>
  <c r="L518" i="29"/>
  <c r="L519" i="29"/>
  <c r="L520" i="29"/>
  <c r="L521" i="29"/>
  <c r="L522" i="29"/>
  <c r="L523" i="29"/>
  <c r="L524" i="29"/>
  <c r="L525" i="29"/>
  <c r="L526" i="29"/>
  <c r="L527" i="29"/>
  <c r="L528" i="29"/>
  <c r="L529" i="29"/>
  <c r="L530" i="29"/>
  <c r="L531" i="29"/>
  <c r="L532" i="29"/>
  <c r="L533" i="29"/>
  <c r="L534" i="29"/>
  <c r="L535" i="29"/>
  <c r="L536" i="29"/>
  <c r="L537" i="29"/>
  <c r="L538" i="29"/>
  <c r="L539" i="29"/>
  <c r="L540" i="29"/>
  <c r="L541" i="29"/>
  <c r="L542" i="29"/>
  <c r="L543" i="29"/>
  <c r="L544" i="29"/>
  <c r="L545" i="29"/>
  <c r="L546" i="29"/>
  <c r="L547" i="29"/>
  <c r="L548" i="29"/>
  <c r="L549" i="29"/>
  <c r="L550" i="29"/>
  <c r="L551" i="29"/>
  <c r="L552" i="29"/>
  <c r="L553" i="29"/>
  <c r="L554" i="29"/>
  <c r="L555" i="29"/>
  <c r="L556" i="29"/>
  <c r="L557" i="29"/>
  <c r="L558" i="29"/>
  <c r="L559" i="29"/>
  <c r="L560" i="29"/>
  <c r="L561" i="29"/>
  <c r="L562" i="29"/>
  <c r="L563" i="29"/>
  <c r="L564" i="29"/>
  <c r="L565" i="29"/>
  <c r="L566" i="29"/>
  <c r="L567" i="29"/>
  <c r="L568" i="29"/>
  <c r="L569" i="29"/>
  <c r="L570" i="29"/>
  <c r="L571" i="29"/>
  <c r="L572" i="29"/>
  <c r="L573" i="29"/>
  <c r="L574" i="29"/>
  <c r="L575" i="29"/>
  <c r="L576" i="29"/>
  <c r="L577" i="29"/>
  <c r="L578" i="29"/>
  <c r="L579" i="29"/>
  <c r="L580" i="29"/>
  <c r="L581" i="29"/>
  <c r="L582" i="29"/>
  <c r="L583" i="29"/>
  <c r="L584" i="29"/>
  <c r="L585" i="29"/>
  <c r="L586" i="29"/>
  <c r="L587" i="29"/>
  <c r="L588" i="29"/>
  <c r="L589" i="29"/>
  <c r="L590" i="29"/>
  <c r="L591" i="29"/>
  <c r="L592" i="29"/>
  <c r="L593" i="29"/>
  <c r="L594" i="29"/>
  <c r="L595" i="29"/>
  <c r="L596" i="29"/>
  <c r="L597" i="29"/>
  <c r="L598" i="29"/>
  <c r="L599" i="29"/>
  <c r="L600" i="29"/>
  <c r="L601" i="29"/>
  <c r="L602" i="29"/>
  <c r="L603" i="29"/>
  <c r="L604" i="29"/>
  <c r="L605" i="29"/>
  <c r="L606" i="29"/>
  <c r="L607" i="29"/>
  <c r="L608" i="29"/>
  <c r="L609" i="29"/>
  <c r="L610" i="29"/>
  <c r="L611" i="29"/>
  <c r="L612" i="29"/>
  <c r="L613" i="29"/>
  <c r="L614" i="29"/>
  <c r="L615" i="29"/>
  <c r="L616" i="29"/>
  <c r="L617" i="29"/>
  <c r="L618" i="29"/>
  <c r="L619" i="29"/>
  <c r="L620" i="29"/>
  <c r="L621" i="29"/>
  <c r="L622" i="29"/>
  <c r="L623" i="29"/>
  <c r="L624" i="29"/>
  <c r="L625" i="29"/>
  <c r="L626" i="29"/>
  <c r="L627" i="29"/>
  <c r="L628" i="29"/>
  <c r="L629" i="29"/>
  <c r="L630" i="29"/>
  <c r="L631" i="29"/>
  <c r="L632" i="29"/>
  <c r="L633" i="29"/>
  <c r="L634" i="29"/>
  <c r="L635" i="29"/>
  <c r="L636" i="29"/>
  <c r="L637" i="29"/>
  <c r="L638" i="29"/>
  <c r="L639" i="29"/>
  <c r="L640" i="29"/>
  <c r="L641" i="29"/>
  <c r="L642" i="29"/>
  <c r="L643" i="29"/>
  <c r="L644" i="29"/>
  <c r="L645" i="29"/>
  <c r="L646" i="29"/>
  <c r="L647" i="29"/>
  <c r="L648" i="29"/>
  <c r="L649" i="29"/>
  <c r="L650" i="29"/>
  <c r="L651" i="29"/>
  <c r="L652" i="29"/>
  <c r="L653" i="29"/>
  <c r="L654" i="29"/>
  <c r="L655" i="29"/>
  <c r="L656" i="29"/>
  <c r="L657" i="29"/>
  <c r="L658" i="29"/>
  <c r="L659" i="29"/>
  <c r="L660" i="29"/>
  <c r="L661" i="29"/>
  <c r="L662" i="29"/>
  <c r="L663" i="29"/>
  <c r="L664" i="29"/>
  <c r="L665" i="29"/>
  <c r="L666" i="29"/>
  <c r="L667" i="29"/>
  <c r="L668" i="29"/>
  <c r="L669" i="29"/>
  <c r="L670" i="29"/>
  <c r="L671" i="29"/>
  <c r="L672" i="29"/>
  <c r="L673" i="29"/>
  <c r="L674" i="29"/>
  <c r="L675" i="29"/>
  <c r="L676" i="29"/>
  <c r="L677" i="29"/>
  <c r="L678" i="29"/>
  <c r="L679" i="29"/>
  <c r="L680" i="29"/>
  <c r="L681" i="29"/>
  <c r="L682" i="29"/>
  <c r="L683" i="29"/>
  <c r="L684" i="29"/>
  <c r="L685" i="29"/>
  <c r="L686" i="29"/>
  <c r="L687" i="29"/>
  <c r="L688" i="29"/>
  <c r="L689" i="29"/>
  <c r="L690" i="29"/>
  <c r="L691" i="29"/>
  <c r="L692" i="29"/>
  <c r="L693" i="29"/>
  <c r="L694" i="29"/>
  <c r="L695" i="29"/>
  <c r="L696" i="29"/>
  <c r="L697" i="29"/>
  <c r="L698" i="29"/>
  <c r="L699" i="29"/>
  <c r="L700" i="29"/>
  <c r="L701" i="29"/>
  <c r="L702" i="29"/>
  <c r="L703" i="29"/>
  <c r="L704" i="29"/>
  <c r="L705" i="29"/>
  <c r="L706" i="29"/>
  <c r="L707" i="29"/>
  <c r="L708" i="29"/>
  <c r="L709" i="29"/>
  <c r="L710" i="29"/>
  <c r="L711" i="29"/>
  <c r="L712" i="29"/>
  <c r="L713" i="29"/>
  <c r="L714" i="29"/>
  <c r="L715" i="29"/>
  <c r="L716" i="29"/>
  <c r="L717" i="29"/>
  <c r="L718" i="29"/>
  <c r="L719" i="29"/>
  <c r="L720" i="29"/>
  <c r="L721" i="29"/>
  <c r="L722" i="29"/>
  <c r="L723" i="29"/>
  <c r="L724" i="29"/>
  <c r="L725" i="29"/>
  <c r="L726" i="29"/>
  <c r="L727" i="29"/>
  <c r="L728" i="29"/>
  <c r="L729" i="29"/>
  <c r="L730" i="29"/>
  <c r="L731" i="29"/>
  <c r="L732" i="29"/>
  <c r="L733" i="29"/>
  <c r="L734" i="29"/>
  <c r="L735" i="29"/>
  <c r="L736" i="29"/>
  <c r="L737" i="29"/>
  <c r="L738" i="29"/>
  <c r="L739" i="29"/>
  <c r="L740" i="29"/>
  <c r="L741" i="29"/>
  <c r="L742" i="29"/>
  <c r="L743" i="29"/>
  <c r="L744" i="29"/>
  <c r="L745" i="29"/>
  <c r="L746" i="29"/>
  <c r="L747" i="29"/>
  <c r="L748" i="29"/>
  <c r="L749" i="29"/>
  <c r="L750" i="29"/>
  <c r="L751" i="29"/>
  <c r="L752" i="29"/>
  <c r="L753" i="29"/>
  <c r="L754" i="29"/>
  <c r="L755" i="29"/>
  <c r="L756" i="29"/>
  <c r="L757" i="29"/>
  <c r="L758" i="29"/>
  <c r="L759" i="29"/>
  <c r="L760" i="29"/>
  <c r="L761" i="29"/>
  <c r="L762" i="29"/>
  <c r="L763" i="29"/>
  <c r="L764" i="29"/>
  <c r="L765" i="29"/>
  <c r="L766" i="29"/>
  <c r="L767" i="29"/>
  <c r="L768" i="29"/>
  <c r="L769" i="29"/>
  <c r="L770" i="29"/>
  <c r="L771" i="29"/>
  <c r="L772" i="29"/>
  <c r="L773" i="29"/>
  <c r="L774" i="29"/>
  <c r="L775" i="29"/>
  <c r="L776" i="29"/>
  <c r="L777" i="29"/>
  <c r="L778" i="29"/>
  <c r="L779" i="29"/>
  <c r="L780" i="29"/>
  <c r="L781" i="29"/>
  <c r="L782" i="29"/>
  <c r="L783" i="29"/>
  <c r="L784" i="29"/>
  <c r="L785" i="29"/>
  <c r="L786" i="29"/>
  <c r="L787" i="29"/>
  <c r="L788" i="29"/>
  <c r="L789" i="29"/>
  <c r="L790" i="29"/>
  <c r="L791" i="29"/>
  <c r="L792" i="29"/>
  <c r="L793" i="29"/>
  <c r="L794" i="29"/>
  <c r="L795" i="29"/>
  <c r="L796" i="29"/>
  <c r="L797" i="29"/>
  <c r="L798" i="29"/>
  <c r="L799" i="29"/>
  <c r="L800" i="29"/>
  <c r="L801" i="29"/>
  <c r="L802" i="29"/>
  <c r="L803" i="29"/>
  <c r="L804" i="29"/>
  <c r="L805" i="29"/>
  <c r="L806" i="29"/>
  <c r="L807" i="29"/>
  <c r="L808" i="29"/>
  <c r="L809" i="29"/>
  <c r="L810" i="29"/>
  <c r="L811" i="29"/>
  <c r="L812" i="29"/>
  <c r="L813" i="29"/>
  <c r="L814" i="29"/>
  <c r="L815" i="29"/>
  <c r="L816" i="29"/>
  <c r="L817" i="29"/>
  <c r="L818" i="29"/>
  <c r="L819" i="29"/>
  <c r="L820" i="29"/>
  <c r="L821" i="29"/>
  <c r="L822" i="29"/>
  <c r="L823" i="29"/>
  <c r="L824" i="29"/>
  <c r="L825" i="29"/>
  <c r="L826" i="29"/>
  <c r="L827" i="29"/>
  <c r="L828" i="29"/>
  <c r="L829" i="29"/>
  <c r="L830" i="29"/>
  <c r="L831" i="29"/>
  <c r="L832" i="29"/>
  <c r="L833" i="29"/>
  <c r="L834" i="29"/>
  <c r="L835" i="29"/>
  <c r="L836" i="29"/>
  <c r="L837" i="29"/>
  <c r="L838" i="29"/>
  <c r="L839" i="29"/>
  <c r="L840" i="29"/>
  <c r="L841" i="29"/>
  <c r="L842" i="29"/>
  <c r="L843" i="29"/>
  <c r="L844" i="29"/>
  <c r="L845" i="29"/>
  <c r="L846" i="29"/>
  <c r="L847" i="29"/>
  <c r="L848" i="29"/>
  <c r="L849" i="29"/>
  <c r="L850" i="29"/>
  <c r="L851" i="29"/>
  <c r="L852" i="29"/>
  <c r="L853" i="29"/>
  <c r="L854" i="29"/>
  <c r="L855" i="29"/>
  <c r="L856" i="29"/>
  <c r="L857" i="29"/>
  <c r="L858" i="29"/>
  <c r="L859" i="29"/>
  <c r="L860" i="29"/>
  <c r="L861" i="29"/>
  <c r="L862" i="29"/>
  <c r="L863" i="29"/>
  <c r="L864" i="29"/>
  <c r="L865" i="29"/>
  <c r="L866" i="29"/>
  <c r="L867" i="29"/>
  <c r="L868" i="29"/>
  <c r="L869" i="29"/>
  <c r="L870" i="29"/>
  <c r="L871" i="29"/>
  <c r="L872" i="29"/>
  <c r="L873" i="29"/>
  <c r="L874" i="29"/>
  <c r="L875" i="29"/>
  <c r="L876" i="29"/>
  <c r="L877" i="29"/>
  <c r="L878" i="29"/>
  <c r="L879" i="29"/>
  <c r="L880" i="29"/>
  <c r="L881" i="29"/>
  <c r="L882" i="29"/>
  <c r="L883" i="29"/>
  <c r="L884" i="29"/>
  <c r="L885" i="29"/>
  <c r="L886" i="29"/>
  <c r="L887" i="29"/>
  <c r="L888" i="29"/>
  <c r="L889" i="29"/>
  <c r="L890" i="29"/>
  <c r="L891" i="29"/>
  <c r="L892" i="29"/>
  <c r="L893" i="29"/>
  <c r="L894" i="29"/>
  <c r="L895" i="29"/>
  <c r="L896" i="29"/>
  <c r="L897" i="29"/>
  <c r="L898" i="29"/>
  <c r="L899" i="29"/>
  <c r="L900" i="29"/>
  <c r="L901" i="29"/>
  <c r="L902" i="29"/>
  <c r="L903" i="29"/>
  <c r="L904" i="29"/>
  <c r="L905" i="29"/>
  <c r="L906" i="29"/>
  <c r="L907" i="29"/>
  <c r="L908" i="29"/>
  <c r="L909" i="29"/>
  <c r="L910" i="29"/>
  <c r="L911" i="29"/>
  <c r="L912" i="29"/>
  <c r="L913" i="29"/>
  <c r="L914" i="29"/>
  <c r="L915" i="29"/>
  <c r="L916" i="29"/>
  <c r="L917" i="29"/>
  <c r="L918" i="29"/>
  <c r="L919" i="29"/>
  <c r="L920" i="29"/>
  <c r="L921" i="29"/>
  <c r="L922" i="29"/>
  <c r="L923" i="29"/>
  <c r="L924" i="29"/>
  <c r="L925" i="29"/>
  <c r="L926" i="29"/>
  <c r="L927" i="29"/>
  <c r="L928" i="29"/>
  <c r="L929" i="29"/>
  <c r="L930" i="29"/>
  <c r="L931" i="29"/>
  <c r="L932" i="29"/>
  <c r="L933" i="29"/>
  <c r="L934" i="29"/>
  <c r="L935" i="29"/>
  <c r="L936" i="29"/>
  <c r="L937" i="29"/>
  <c r="L938" i="29"/>
  <c r="L939" i="29"/>
  <c r="L940" i="29"/>
  <c r="L941" i="29"/>
  <c r="L942" i="29"/>
  <c r="L943" i="29"/>
  <c r="L944" i="29"/>
  <c r="L945" i="29"/>
  <c r="L946" i="29"/>
  <c r="L947" i="29"/>
  <c r="L948" i="29"/>
  <c r="L949" i="29"/>
  <c r="L950" i="29"/>
  <c r="L951" i="29"/>
  <c r="L952" i="29"/>
  <c r="L953" i="29"/>
  <c r="L954" i="29"/>
  <c r="L955" i="29"/>
  <c r="L956" i="29"/>
  <c r="L957" i="29"/>
  <c r="L958" i="29"/>
  <c r="L959" i="29"/>
  <c r="L960" i="29"/>
  <c r="L961" i="29"/>
  <c r="L962" i="29"/>
  <c r="L963" i="29"/>
  <c r="L964" i="29"/>
  <c r="L965" i="29"/>
  <c r="L966" i="29"/>
  <c r="L967" i="29"/>
  <c r="L968" i="29"/>
  <c r="L969" i="29"/>
  <c r="L970" i="29"/>
  <c r="L971" i="29"/>
  <c r="L972" i="29"/>
  <c r="L973" i="29"/>
  <c r="L974" i="29"/>
  <c r="L975" i="29"/>
  <c r="L976" i="29"/>
  <c r="L977" i="29"/>
  <c r="L978" i="29"/>
  <c r="L979" i="29"/>
  <c r="L980" i="29"/>
  <c r="L981" i="29"/>
  <c r="L982" i="29"/>
  <c r="L983" i="29"/>
  <c r="L984" i="29"/>
  <c r="L985" i="29"/>
  <c r="L986" i="29"/>
  <c r="L987" i="29"/>
  <c r="L988" i="29"/>
  <c r="L989" i="29"/>
  <c r="L990" i="29"/>
  <c r="L991" i="29"/>
  <c r="L992" i="29"/>
  <c r="L993" i="29"/>
  <c r="L994" i="29"/>
  <c r="L995" i="29"/>
  <c r="L996" i="29"/>
  <c r="L997" i="29"/>
  <c r="L998" i="29"/>
  <c r="L999" i="29"/>
  <c r="L1000" i="29"/>
  <c r="L1001" i="29"/>
  <c r="L1002" i="29"/>
  <c r="L1003" i="29"/>
  <c r="L1004" i="29"/>
  <c r="L1005" i="29"/>
  <c r="L1006" i="29"/>
  <c r="L1007" i="29"/>
  <c r="L1008" i="29"/>
  <c r="L1009" i="29"/>
  <c r="L1010" i="29"/>
  <c r="L1011" i="29"/>
  <c r="L1012" i="29"/>
  <c r="L1013" i="29"/>
  <c r="L1014" i="29"/>
  <c r="L1015" i="29"/>
  <c r="L1016" i="29"/>
  <c r="L1017" i="29"/>
  <c r="L1018" i="29"/>
  <c r="L1019" i="29"/>
  <c r="L1020" i="29"/>
  <c r="L1021" i="29"/>
  <c r="L1022" i="29"/>
  <c r="L1023" i="29"/>
  <c r="L1024" i="29"/>
  <c r="L1025" i="29"/>
  <c r="L1026" i="29"/>
  <c r="L1027" i="29"/>
  <c r="L1028" i="29"/>
  <c r="L1029" i="29"/>
  <c r="L1030" i="29"/>
  <c r="L1031" i="29"/>
  <c r="L1032" i="29"/>
  <c r="L1033" i="29"/>
  <c r="L1034" i="29"/>
  <c r="L1035" i="29"/>
  <c r="L1036" i="29"/>
  <c r="L1037" i="29"/>
  <c r="L1038" i="29"/>
  <c r="L1039" i="29"/>
  <c r="L1040" i="29"/>
  <c r="L1041" i="29"/>
  <c r="L1042" i="29"/>
  <c r="L1043" i="29"/>
  <c r="L1044" i="29"/>
  <c r="L1045" i="29"/>
  <c r="L1046" i="29"/>
  <c r="L1047" i="29"/>
  <c r="L1048" i="29"/>
  <c r="L1049" i="29"/>
  <c r="L1050" i="29"/>
  <c r="L1051" i="29"/>
  <c r="L1052" i="29"/>
  <c r="L1053" i="29"/>
  <c r="L1054" i="29"/>
  <c r="L1055" i="29"/>
  <c r="L1056" i="29"/>
  <c r="L1057" i="29"/>
  <c r="L1058" i="29"/>
  <c r="L1059" i="29"/>
  <c r="L1060" i="29"/>
  <c r="L1061" i="29"/>
  <c r="L1062" i="29"/>
  <c r="L1063" i="29"/>
  <c r="L1064" i="29"/>
  <c r="L1065" i="29"/>
  <c r="L1066" i="29"/>
  <c r="L1067" i="29"/>
  <c r="L1068" i="29"/>
  <c r="L1069" i="29"/>
  <c r="L1070" i="29"/>
  <c r="L1071" i="29"/>
  <c r="L1072" i="29"/>
  <c r="L1073" i="29"/>
  <c r="L1074" i="29"/>
  <c r="L1075" i="29"/>
  <c r="L1076" i="29"/>
  <c r="L1077" i="29"/>
  <c r="L1078" i="29"/>
  <c r="L1079" i="29"/>
  <c r="L1080" i="29"/>
  <c r="L1081" i="29"/>
  <c r="L1082" i="29"/>
  <c r="L1083" i="29"/>
  <c r="L1084" i="29"/>
  <c r="L1085" i="29"/>
  <c r="L1086" i="29"/>
  <c r="L1087" i="29"/>
  <c r="L1088" i="29"/>
  <c r="L1089" i="29"/>
  <c r="L1090" i="29"/>
  <c r="L1091" i="29"/>
  <c r="L1092" i="29"/>
  <c r="L1093" i="29"/>
  <c r="L1094" i="29"/>
  <c r="L1095" i="29"/>
  <c r="L1096" i="29"/>
  <c r="L1097" i="29"/>
  <c r="L1098" i="29"/>
  <c r="L1099" i="29"/>
  <c r="L1100" i="29"/>
  <c r="L1101" i="29"/>
  <c r="L1102" i="29"/>
  <c r="L1103" i="29"/>
  <c r="L1104" i="29"/>
  <c r="L1105" i="29"/>
  <c r="L1106" i="29"/>
  <c r="L1107" i="29"/>
  <c r="L1108" i="29"/>
  <c r="L1109" i="29"/>
  <c r="L1110" i="29"/>
  <c r="L1111" i="29"/>
  <c r="L1112" i="29"/>
  <c r="L1113" i="29"/>
  <c r="L1114" i="29"/>
  <c r="L1115" i="29"/>
  <c r="L1116" i="29"/>
  <c r="L1117" i="29"/>
  <c r="L1118" i="29"/>
  <c r="L1119" i="29"/>
  <c r="L1120" i="29"/>
  <c r="L1121" i="29"/>
  <c r="L1122" i="29"/>
  <c r="L1123" i="29"/>
  <c r="L1124" i="29"/>
  <c r="L1125" i="29"/>
  <c r="L1126" i="29"/>
  <c r="L1127" i="29"/>
  <c r="L1128" i="29"/>
  <c r="L1129" i="29"/>
  <c r="L1130" i="29"/>
  <c r="L1131" i="29"/>
  <c r="L1132" i="29"/>
  <c r="L1133" i="29"/>
  <c r="L1134" i="29"/>
  <c r="L1135" i="29"/>
  <c r="L1136" i="29"/>
  <c r="L1137" i="29"/>
  <c r="L1138" i="29"/>
  <c r="L1139" i="29"/>
  <c r="L1140" i="29"/>
  <c r="L1141" i="29"/>
  <c r="L1142" i="29"/>
  <c r="L1143" i="29"/>
  <c r="L1144" i="29"/>
  <c r="L1145" i="29"/>
  <c r="L1146" i="29"/>
  <c r="L1147" i="29"/>
  <c r="L1148" i="29"/>
  <c r="L1" i="29" s="1"/>
  <c r="L1149" i="29"/>
  <c r="L1150" i="29"/>
  <c r="L1151" i="29"/>
  <c r="L1152" i="29"/>
  <c r="L1153" i="29"/>
  <c r="L1154" i="29"/>
  <c r="L1155" i="29"/>
  <c r="L1156" i="29"/>
  <c r="L1157" i="29"/>
  <c r="L1158" i="29"/>
  <c r="L1159" i="29"/>
  <c r="L1160" i="29"/>
  <c r="L1161" i="29"/>
  <c r="L1162" i="29"/>
  <c r="L1163" i="29"/>
  <c r="L1164" i="29"/>
  <c r="L1165" i="29"/>
  <c r="L1166" i="29"/>
  <c r="L1167" i="29"/>
  <c r="L1168" i="29"/>
  <c r="L1169" i="29"/>
  <c r="L1170" i="29"/>
  <c r="L1171" i="29"/>
  <c r="L1172" i="29"/>
  <c r="L1173" i="29"/>
  <c r="L1174" i="29"/>
  <c r="L1175" i="29"/>
  <c r="L1176" i="29"/>
  <c r="L1177" i="29"/>
  <c r="L1178" i="29"/>
  <c r="L1179" i="29"/>
  <c r="L1180" i="29"/>
  <c r="L1181" i="29"/>
  <c r="L1182" i="29"/>
  <c r="L1183" i="29"/>
  <c r="L1184" i="29"/>
  <c r="L1185" i="29"/>
  <c r="L1186" i="29"/>
  <c r="L1187" i="29"/>
  <c r="L1188" i="29"/>
  <c r="L1189" i="29"/>
  <c r="L1190" i="29"/>
  <c r="L1191" i="29"/>
  <c r="L1192" i="29"/>
  <c r="L1193" i="29"/>
  <c r="L1194" i="29"/>
  <c r="L1195" i="29"/>
  <c r="L1196" i="29"/>
  <c r="L1197" i="29"/>
  <c r="L1198" i="29"/>
  <c r="L1199" i="29"/>
  <c r="L1200" i="29"/>
  <c r="L1201" i="29"/>
  <c r="L1202" i="29"/>
  <c r="L1203" i="29"/>
  <c r="L1204" i="29"/>
  <c r="L1205" i="29"/>
  <c r="L1206" i="29"/>
  <c r="L1207" i="29"/>
  <c r="L1208" i="29"/>
  <c r="L1209" i="29"/>
  <c r="L1210" i="29"/>
  <c r="L1211" i="29"/>
  <c r="L1212" i="29"/>
  <c r="L1213" i="29"/>
  <c r="L1214" i="29"/>
  <c r="L1215" i="29"/>
  <c r="L1216" i="29"/>
  <c r="L1217" i="29"/>
  <c r="L1218" i="29"/>
  <c r="L1219" i="29"/>
  <c r="L1220" i="29"/>
  <c r="L1221" i="29"/>
  <c r="L1222" i="29"/>
  <c r="L1223" i="29"/>
  <c r="L1224" i="29"/>
  <c r="L1225" i="29"/>
  <c r="L1226" i="29"/>
  <c r="L1227" i="29"/>
  <c r="L1228" i="29"/>
  <c r="L1229" i="29"/>
  <c r="L1230" i="29"/>
  <c r="L1231" i="29"/>
  <c r="L1232" i="29"/>
  <c r="L1233" i="29"/>
  <c r="L1234" i="29"/>
  <c r="L1235" i="29"/>
  <c r="L1236" i="29"/>
  <c r="L1237" i="29"/>
  <c r="L1238" i="29"/>
  <c r="L1239" i="29"/>
  <c r="L1240" i="29"/>
  <c r="L1241" i="29"/>
  <c r="L1242" i="29"/>
  <c r="L1243" i="29"/>
  <c r="L1244" i="29"/>
  <c r="L1245" i="29"/>
  <c r="L1246" i="29"/>
  <c r="L1247" i="29"/>
  <c r="L1248" i="29"/>
  <c r="L1249" i="29"/>
  <c r="L1250" i="29"/>
  <c r="L1251" i="29"/>
  <c r="L1252" i="29"/>
  <c r="L1253" i="29"/>
  <c r="L1254" i="29"/>
  <c r="L1255" i="29"/>
  <c r="L1256" i="29"/>
  <c r="L1257" i="29"/>
  <c r="L1258" i="29"/>
  <c r="L1259" i="29"/>
  <c r="L1260" i="29"/>
  <c r="L1261" i="29"/>
  <c r="L1262" i="29"/>
  <c r="L1263" i="29"/>
  <c r="L1264" i="29"/>
  <c r="L1265" i="29"/>
  <c r="L1266" i="29"/>
  <c r="L1267" i="29"/>
  <c r="L1268" i="29"/>
  <c r="L1269" i="29"/>
  <c r="L1270" i="29"/>
  <c r="L1271" i="29"/>
  <c r="L1272" i="29"/>
  <c r="L1273" i="29"/>
  <c r="L1274" i="29"/>
  <c r="L1275" i="29"/>
  <c r="L1276" i="29"/>
  <c r="L1277" i="29"/>
  <c r="L1278" i="29"/>
  <c r="L1279" i="29"/>
  <c r="L1280" i="29"/>
  <c r="L1281" i="29"/>
  <c r="L1282" i="29"/>
  <c r="L1283" i="29"/>
  <c r="L1284" i="29"/>
  <c r="L1285" i="29"/>
  <c r="L1286" i="29"/>
  <c r="L1287" i="29"/>
  <c r="L1288" i="29"/>
  <c r="L1289" i="29"/>
  <c r="L1290" i="29"/>
  <c r="L1291" i="29"/>
  <c r="L1292" i="29"/>
  <c r="L1293" i="29"/>
  <c r="L1294" i="29"/>
  <c r="L1295" i="29"/>
  <c r="L1296" i="29"/>
  <c r="L1297" i="29"/>
  <c r="L1298" i="29"/>
  <c r="L1299" i="29"/>
  <c r="L1300" i="29"/>
  <c r="L1301" i="29"/>
  <c r="L1302" i="29"/>
  <c r="L1303" i="29"/>
  <c r="L1304" i="29"/>
  <c r="L1305" i="29"/>
  <c r="L1306" i="29"/>
  <c r="L1307" i="29"/>
  <c r="L1308" i="29"/>
  <c r="L1309" i="29"/>
  <c r="L1310" i="29"/>
  <c r="L1311" i="29"/>
  <c r="L1312" i="29"/>
  <c r="L1313" i="29"/>
  <c r="L1314" i="29"/>
  <c r="L1315" i="29"/>
  <c r="L1316" i="29"/>
  <c r="L1317" i="29"/>
  <c r="L1318" i="29"/>
  <c r="L1319" i="29"/>
  <c r="L1320" i="29"/>
  <c r="L1321" i="29"/>
  <c r="L1322" i="29"/>
  <c r="L1323" i="29"/>
  <c r="L1324" i="29"/>
  <c r="L1325" i="29"/>
  <c r="L1326" i="29"/>
  <c r="L1327" i="29"/>
  <c r="L1328" i="29"/>
  <c r="L1329" i="29"/>
  <c r="L1330" i="29"/>
  <c r="L1331" i="29"/>
  <c r="L1332" i="29"/>
  <c r="L1333" i="29"/>
  <c r="L1334" i="29"/>
  <c r="L1335" i="29"/>
  <c r="L1336" i="29"/>
  <c r="L1337" i="29"/>
  <c r="L1338" i="29"/>
  <c r="L1339" i="29"/>
  <c r="L1340" i="29"/>
  <c r="L1341" i="29"/>
  <c r="L1342" i="29"/>
  <c r="L1343" i="29"/>
  <c r="L1344" i="29"/>
  <c r="L1345" i="29"/>
  <c r="L1346" i="29"/>
  <c r="L1347" i="29"/>
  <c r="L1348" i="29"/>
  <c r="L1349" i="29"/>
  <c r="L1350" i="29"/>
  <c r="L1351" i="29"/>
  <c r="L1352" i="29"/>
  <c r="L1353" i="29"/>
  <c r="L1354" i="29"/>
  <c r="L1355" i="29"/>
  <c r="L1356" i="29"/>
  <c r="L1357" i="29"/>
  <c r="L1358" i="29"/>
  <c r="L1359" i="29"/>
  <c r="L1360" i="29"/>
  <c r="L1361" i="29"/>
  <c r="L1362" i="29"/>
  <c r="L1363" i="29"/>
  <c r="L1364" i="29"/>
  <c r="L1365" i="29"/>
  <c r="L1366" i="29"/>
  <c r="L1367" i="29"/>
  <c r="L1368" i="29"/>
  <c r="L1369" i="29"/>
  <c r="L1370" i="29"/>
  <c r="L1371" i="29"/>
  <c r="L1372" i="29"/>
  <c r="L1373" i="29"/>
  <c r="L1374" i="29"/>
  <c r="L1375" i="29"/>
  <c r="L1376" i="29"/>
  <c r="L1377" i="29"/>
  <c r="L1378" i="29"/>
  <c r="L1379" i="29"/>
  <c r="L1380" i="29"/>
  <c r="L1381" i="29"/>
  <c r="L1382" i="29"/>
  <c r="L1383" i="29"/>
  <c r="L1384" i="29"/>
  <c r="L1385" i="29"/>
  <c r="L1386" i="29"/>
  <c r="L1387" i="29"/>
  <c r="L1388" i="29"/>
  <c r="L1389" i="29"/>
  <c r="L1390" i="29"/>
  <c r="L1391" i="29"/>
  <c r="L1392" i="29"/>
  <c r="L1393" i="29"/>
  <c r="L1394" i="29"/>
  <c r="L1395" i="29"/>
  <c r="L1396" i="29"/>
  <c r="L1397" i="29"/>
  <c r="L1398" i="29"/>
  <c r="L1399" i="29"/>
  <c r="L1400" i="29"/>
  <c r="L1401" i="29"/>
  <c r="L1402" i="29"/>
  <c r="L1403" i="29"/>
  <c r="L1404" i="29"/>
  <c r="L1405" i="29"/>
  <c r="L1406" i="29"/>
  <c r="L1407" i="29"/>
  <c r="L1408" i="29"/>
  <c r="L1409" i="29"/>
  <c r="L1410" i="29"/>
  <c r="L1411" i="29"/>
  <c r="L1412" i="29"/>
  <c r="L1413" i="29"/>
  <c r="L1414" i="29"/>
  <c r="L1415" i="29"/>
  <c r="L1416" i="29"/>
  <c r="L1417" i="29"/>
  <c r="L1418" i="29"/>
  <c r="L1419" i="29"/>
  <c r="L1420" i="29"/>
  <c r="L1421" i="29"/>
  <c r="L1422" i="29"/>
  <c r="L1423" i="29"/>
  <c r="L1424" i="29"/>
  <c r="L1425" i="29"/>
  <c r="L1426" i="29"/>
  <c r="L1427" i="29"/>
  <c r="L1428" i="29"/>
  <c r="L1429" i="29"/>
  <c r="L1430" i="29"/>
  <c r="L1431" i="29"/>
  <c r="L1432" i="29"/>
  <c r="L1433" i="29"/>
  <c r="L1434" i="29"/>
  <c r="L1435" i="29"/>
  <c r="L1436" i="29"/>
  <c r="L1437" i="29"/>
  <c r="L1438" i="29"/>
  <c r="L1439" i="29"/>
  <c r="L1440" i="29"/>
  <c r="L1441" i="29"/>
  <c r="L1442" i="29"/>
  <c r="L1443" i="29"/>
  <c r="L1444" i="29"/>
  <c r="L1445" i="29"/>
  <c r="L1446" i="29"/>
  <c r="L1447" i="29"/>
  <c r="L1448" i="29"/>
  <c r="L1449" i="29"/>
  <c r="L1450" i="29"/>
  <c r="L1451" i="29"/>
  <c r="L1452" i="29"/>
  <c r="L1453" i="29"/>
  <c r="L1454" i="29"/>
  <c r="L1455" i="29"/>
  <c r="L1456" i="29"/>
  <c r="L1457" i="29"/>
  <c r="L1458" i="29"/>
  <c r="L1459" i="29"/>
  <c r="L1460" i="29"/>
  <c r="L1461" i="29"/>
  <c r="L1462" i="29"/>
  <c r="L1463" i="29"/>
  <c r="L1464" i="29"/>
  <c r="L1465" i="29"/>
  <c r="L1466" i="29"/>
  <c r="L1467" i="29"/>
  <c r="L1468" i="29"/>
  <c r="L1469" i="29"/>
  <c r="L1470" i="29"/>
  <c r="L1471" i="29"/>
  <c r="L1472" i="29"/>
  <c r="L1473" i="29"/>
  <c r="L1474" i="29"/>
  <c r="L1475" i="29"/>
  <c r="L1476" i="29"/>
  <c r="L1477" i="29"/>
  <c r="L1478" i="29"/>
  <c r="L1479" i="29"/>
  <c r="L1480" i="29"/>
  <c r="L1481" i="29"/>
  <c r="L1482" i="29"/>
  <c r="L1483" i="29"/>
  <c r="L1484" i="29"/>
  <c r="L1485" i="29"/>
  <c r="L1486" i="29"/>
  <c r="L1487" i="29"/>
  <c r="L1488" i="29"/>
  <c r="L1489" i="29"/>
  <c r="L1490" i="29"/>
  <c r="L1491" i="29"/>
  <c r="L1492" i="29"/>
  <c r="L1493" i="29"/>
  <c r="L1494" i="29"/>
  <c r="L1495" i="29"/>
  <c r="L1496" i="29"/>
  <c r="L1497" i="29"/>
  <c r="L1498" i="29"/>
  <c r="L1499" i="29"/>
  <c r="L1500" i="29"/>
  <c r="L1501" i="29"/>
  <c r="L1502" i="29"/>
  <c r="L1503" i="29"/>
  <c r="L1504" i="29"/>
  <c r="L1505" i="29"/>
  <c r="L1506" i="29"/>
  <c r="L1507" i="29"/>
  <c r="L1508" i="29"/>
  <c r="L1509" i="29"/>
  <c r="L1510" i="29"/>
  <c r="L1511" i="29"/>
  <c r="L1512" i="29"/>
  <c r="L1513" i="29"/>
  <c r="L1514" i="29"/>
  <c r="L1515" i="29"/>
  <c r="L1516" i="29"/>
  <c r="L1517" i="29"/>
  <c r="L1518" i="29"/>
  <c r="L1519" i="29"/>
  <c r="L1520" i="29"/>
  <c r="L1521" i="29"/>
  <c r="L1522" i="29"/>
  <c r="L1523" i="29"/>
  <c r="L1524" i="29"/>
  <c r="L1525" i="29"/>
  <c r="L1526" i="29"/>
  <c r="L1527" i="29"/>
  <c r="L1528" i="29"/>
  <c r="L1529" i="29"/>
  <c r="L1530" i="29"/>
  <c r="L1531" i="29"/>
  <c r="L1532" i="29"/>
  <c r="L1533" i="29"/>
  <c r="L1534" i="29"/>
  <c r="L1535" i="29"/>
  <c r="L1536" i="29"/>
  <c r="L1537" i="29"/>
  <c r="L1538" i="29"/>
  <c r="L1539" i="29"/>
  <c r="L1540" i="29"/>
  <c r="L1541" i="29"/>
  <c r="L1542" i="29"/>
  <c r="L1543" i="29"/>
  <c r="L1544" i="29"/>
  <c r="L1545" i="29"/>
  <c r="L1546" i="29"/>
  <c r="L1547" i="29"/>
  <c r="L1548" i="29"/>
  <c r="L1549" i="29"/>
  <c r="L1550" i="29"/>
  <c r="L1551" i="29"/>
  <c r="L1552" i="29"/>
  <c r="L1553" i="29"/>
  <c r="L1554" i="29"/>
  <c r="L1555" i="29"/>
  <c r="L1556" i="29"/>
  <c r="L1557" i="29"/>
  <c r="L1558" i="29"/>
  <c r="L1559" i="29"/>
  <c r="L1560" i="29"/>
  <c r="L1561" i="29"/>
  <c r="L1562" i="29"/>
  <c r="L1563" i="29"/>
  <c r="L1564" i="29"/>
  <c r="L1565" i="29"/>
  <c r="L1566" i="29"/>
  <c r="L1567" i="29"/>
  <c r="L1568" i="29"/>
  <c r="L1569" i="29"/>
  <c r="L1570" i="29"/>
  <c r="L1571" i="29"/>
  <c r="L1572" i="29"/>
  <c r="L1573" i="29"/>
  <c r="L1574" i="29"/>
  <c r="L1575" i="29"/>
  <c r="L1576" i="29"/>
  <c r="L1577" i="29"/>
  <c r="L1578" i="29"/>
  <c r="L1579" i="29"/>
  <c r="L1580" i="29"/>
  <c r="L1581" i="29"/>
  <c r="L1582" i="29"/>
  <c r="L1583" i="29"/>
  <c r="L1584" i="29"/>
  <c r="L1585" i="29"/>
  <c r="L1586" i="29"/>
  <c r="L1587" i="29"/>
  <c r="L1588" i="29"/>
  <c r="L1589" i="29"/>
  <c r="L1590" i="29"/>
  <c r="E119" i="28"/>
  <c r="D119" i="28"/>
  <c r="C119" i="28"/>
  <c r="C105" i="28"/>
  <c r="K105" i="28" s="1"/>
  <c r="H98" i="28"/>
  <c r="C98" i="28"/>
  <c r="C86" i="28"/>
  <c r="B57" i="28"/>
  <c r="B39" i="28"/>
  <c r="D5" i="28"/>
  <c r="M1" i="29" l="1"/>
  <c r="N1" i="29" s="1"/>
  <c r="BL9" i="16"/>
  <c r="BL12" i="16"/>
  <c r="BQ8" i="16"/>
  <c r="BQ10" i="16"/>
  <c r="BQ12" i="16"/>
  <c r="AY18" i="16"/>
  <c r="AY19" i="16"/>
  <c r="AY20" i="16"/>
  <c r="AY21" i="16"/>
  <c r="AY22" i="16"/>
  <c r="AY23" i="16"/>
  <c r="AY24" i="16"/>
  <c r="AY25" i="16"/>
  <c r="AY26" i="16"/>
  <c r="AY27" i="16"/>
  <c r="E2" i="7" l="1"/>
  <c r="S11" i="9"/>
  <c r="S12" i="9"/>
  <c r="S13" i="9"/>
  <c r="S14" i="9"/>
  <c r="S15" i="9"/>
  <c r="S16" i="9"/>
  <c r="S17" i="9"/>
  <c r="S18" i="9"/>
  <c r="S19" i="9"/>
  <c r="S20" i="9"/>
  <c r="S21" i="9"/>
  <c r="S22" i="9"/>
  <c r="S23" i="9"/>
  <c r="S24" i="9"/>
  <c r="S25" i="9"/>
  <c r="S26" i="9"/>
  <c r="Q10" i="6"/>
  <c r="Q11" i="6"/>
  <c r="Q12" i="6"/>
  <c r="Q13" i="6"/>
  <c r="Q14" i="6"/>
  <c r="Q15" i="6"/>
  <c r="Q16" i="6"/>
  <c r="Q17" i="6"/>
  <c r="Q18" i="6"/>
  <c r="Q19" i="6"/>
  <c r="Q20" i="6"/>
  <c r="Q21" i="6"/>
  <c r="Q22" i="6"/>
  <c r="Q23" i="6"/>
  <c r="Q24" i="6"/>
  <c r="Q25" i="6"/>
  <c r="Q26" i="6"/>
  <c r="Q27" i="6"/>
  <c r="Q28" i="6"/>
  <c r="Q29" i="6"/>
  <c r="Q30" i="6"/>
  <c r="Q8" i="6"/>
  <c r="Q9" i="6" l="1"/>
  <c r="E3" i="7" l="1"/>
  <c r="E4" i="7"/>
  <c r="E5" i="7"/>
  <c r="E6" i="7"/>
  <c r="E7" i="7"/>
  <c r="E8" i="7"/>
  <c r="E9" i="7"/>
  <c r="E10" i="7"/>
  <c r="E11" i="7"/>
  <c r="E12" i="7"/>
  <c r="E13" i="7"/>
  <c r="E14" i="7"/>
  <c r="E15" i="7"/>
  <c r="E16" i="7"/>
  <c r="E17" i="7"/>
  <c r="E18" i="7"/>
  <c r="E19" i="7"/>
  <c r="E20" i="7"/>
  <c r="E21" i="7"/>
  <c r="E22" i="7"/>
  <c r="E23" i="7"/>
  <c r="E24" i="7"/>
  <c r="E25" i="7"/>
  <c r="C9" i="27" l="1"/>
  <c r="C4" i="27"/>
  <c r="J2" i="19" l="1"/>
  <c r="I2" i="19"/>
  <c r="H2" i="19"/>
  <c r="BR25" i="16"/>
  <c r="BL25" i="16"/>
  <c r="AT14" i="16"/>
  <c r="AW11" i="16"/>
  <c r="AW8" i="16"/>
  <c r="Y7" i="9" l="1"/>
  <c r="AB7" i="9" s="1"/>
  <c r="AC7" i="9" s="1"/>
  <c r="AD7" i="9" s="1"/>
  <c r="AE7" i="9" s="1"/>
  <c r="F16" i="9"/>
  <c r="E16" i="9"/>
  <c r="D16" i="9"/>
  <c r="K16" i="9" s="1"/>
  <c r="C16" i="9"/>
  <c r="H16" i="9" s="1"/>
  <c r="F15" i="9"/>
  <c r="E15" i="9"/>
  <c r="D15" i="9"/>
  <c r="K15" i="9" s="1"/>
  <c r="C15" i="9"/>
  <c r="H15" i="9" s="1"/>
  <c r="F14" i="9"/>
  <c r="E14" i="9"/>
  <c r="D14" i="9"/>
  <c r="K14" i="9" s="1"/>
  <c r="C14" i="9"/>
  <c r="H14" i="9" s="1"/>
  <c r="F13" i="9"/>
  <c r="E13" i="9"/>
  <c r="D13" i="9"/>
  <c r="K13" i="9" s="1"/>
  <c r="C13" i="9"/>
  <c r="H13" i="9" s="1"/>
  <c r="F12" i="9"/>
  <c r="E12" i="9"/>
  <c r="D12" i="9"/>
  <c r="K12" i="9" s="1"/>
  <c r="C12" i="9"/>
  <c r="H12" i="9" s="1"/>
  <c r="F11" i="9"/>
  <c r="E11" i="9"/>
  <c r="D11" i="9"/>
  <c r="K11" i="9" s="1"/>
  <c r="C11" i="9"/>
  <c r="H11" i="9" s="1"/>
  <c r="S10" i="9"/>
  <c r="F10" i="9"/>
  <c r="E10" i="9"/>
  <c r="D10" i="9"/>
  <c r="K10" i="9" s="1"/>
  <c r="C10" i="9"/>
  <c r="H10" i="9" s="1"/>
  <c r="S9" i="9"/>
  <c r="F9" i="9"/>
  <c r="E9" i="9"/>
  <c r="D9" i="9"/>
  <c r="K9" i="9" s="1"/>
  <c r="C9" i="9"/>
  <c r="H9" i="9" s="1"/>
  <c r="S8" i="9"/>
  <c r="F8" i="9"/>
  <c r="E8" i="9"/>
  <c r="D8" i="9"/>
  <c r="K8" i="9" s="1"/>
  <c r="C8" i="9"/>
  <c r="H8" i="9" s="1"/>
  <c r="Z7" i="9"/>
  <c r="S7" i="9"/>
  <c r="F7" i="9"/>
  <c r="E7" i="9"/>
  <c r="D7" i="9"/>
  <c r="K7" i="9" s="1"/>
  <c r="C7" i="9"/>
  <c r="H7" i="9" s="1"/>
  <c r="S6" i="9"/>
  <c r="F6" i="9"/>
  <c r="E6" i="9"/>
  <c r="D6" i="9"/>
  <c r="K6" i="9" s="1"/>
  <c r="C6" i="9"/>
  <c r="H6" i="9" s="1"/>
  <c r="S5" i="9"/>
  <c r="F5" i="9"/>
  <c r="K5" i="9"/>
  <c r="H5" i="9"/>
  <c r="O1" i="9"/>
  <c r="I1" i="9"/>
  <c r="Q14" i="9"/>
  <c r="Q12" i="9"/>
  <c r="Q6" i="9"/>
  <c r="Q16" i="9"/>
  <c r="N16" i="9"/>
  <c r="N12" i="9"/>
  <c r="N14" i="9"/>
  <c r="Q8" i="9"/>
  <c r="N10" i="9"/>
  <c r="N8" i="9"/>
  <c r="N6" i="9"/>
  <c r="O8" i="9" l="1"/>
  <c r="O6" i="9"/>
  <c r="I8" i="9"/>
  <c r="I6" i="9"/>
  <c r="L9" i="9"/>
  <c r="L7" i="9"/>
  <c r="L5" i="9"/>
  <c r="AE4" i="9"/>
  <c r="AD4" i="9"/>
  <c r="I5" i="9"/>
  <c r="L6" i="9"/>
  <c r="R6" i="9"/>
  <c r="I7" i="9"/>
  <c r="L8" i="9"/>
  <c r="R8" i="9"/>
  <c r="I9" i="9"/>
  <c r="L10" i="9"/>
  <c r="I10" i="9"/>
  <c r="O10" i="9"/>
  <c r="I11" i="9"/>
  <c r="L11" i="9"/>
  <c r="I12" i="9"/>
  <c r="L12" i="9"/>
  <c r="O12" i="9"/>
  <c r="R12" i="9"/>
  <c r="I13" i="9"/>
  <c r="L13" i="9"/>
  <c r="I14" i="9"/>
  <c r="L14" i="9"/>
  <c r="O14" i="9"/>
  <c r="R14" i="9"/>
  <c r="I15" i="9"/>
  <c r="L15" i="9"/>
  <c r="I16" i="9"/>
  <c r="L16" i="9"/>
  <c r="O16" i="9"/>
  <c r="R16" i="9"/>
  <c r="N9" i="9"/>
  <c r="N15" i="9"/>
  <c r="Q11" i="9"/>
  <c r="Q15" i="9"/>
  <c r="Q7" i="9"/>
  <c r="Q9" i="9"/>
  <c r="Q10" i="9"/>
  <c r="N5" i="9"/>
  <c r="Q13" i="9"/>
  <c r="Q5" i="9"/>
  <c r="N11" i="9"/>
  <c r="N13" i="9"/>
  <c r="N7" i="9"/>
  <c r="O15" i="9" l="1"/>
  <c r="O13" i="9"/>
  <c r="O11" i="9"/>
  <c r="R9" i="9"/>
  <c r="R10" i="9"/>
  <c r="R7" i="9"/>
  <c r="R15" i="9"/>
  <c r="R13" i="9"/>
  <c r="R11" i="9"/>
  <c r="O9" i="9"/>
  <c r="O7" i="9"/>
  <c r="O5" i="9"/>
  <c r="R5" i="9"/>
  <c r="R1" i="9"/>
  <c r="L3" i="6"/>
  <c r="T1" i="9" l="1"/>
  <c r="U6" i="5"/>
  <c r="U7" i="5"/>
  <c r="U8" i="5"/>
  <c r="U9" i="5"/>
  <c r="U10" i="5"/>
  <c r="U5" i="5"/>
  <c r="M6" i="5" l="1"/>
  <c r="M7" i="5"/>
  <c r="M8" i="5"/>
  <c r="M9" i="5"/>
  <c r="M10" i="5"/>
  <c r="M5" i="5"/>
  <c r="P52" i="4" l="1"/>
  <c r="N46" i="4"/>
  <c r="P53" i="4" s="1"/>
  <c r="C38" i="4"/>
  <c r="C34" i="4"/>
  <c r="C13" i="4"/>
  <c r="P48" i="4" l="1"/>
  <c r="AM18" i="4" l="1"/>
  <c r="AM8" i="4"/>
  <c r="AO8" i="4" s="1"/>
  <c r="AM9" i="4"/>
  <c r="AO9" i="4" s="1"/>
  <c r="AM10" i="4"/>
  <c r="AO10" i="4" s="1"/>
  <c r="AM11" i="4"/>
  <c r="AO11" i="4" s="1"/>
  <c r="AM12" i="4"/>
  <c r="AM13" i="4"/>
  <c r="AO13" i="4" s="1"/>
  <c r="AM14" i="4"/>
  <c r="AO14" i="4" s="1"/>
  <c r="AM15" i="4"/>
  <c r="AO15" i="4" s="1"/>
  <c r="AM16" i="4"/>
  <c r="AO16" i="4" s="1"/>
  <c r="AM17" i="4"/>
  <c r="AO17" i="4" s="1"/>
  <c r="AM7" i="4"/>
  <c r="AO7" i="4" s="1"/>
  <c r="AP26" i="4"/>
  <c r="AO12" i="4"/>
  <c r="S10" i="4"/>
  <c r="R10" i="4"/>
  <c r="Q10" i="4"/>
  <c r="P10" i="4"/>
  <c r="O10" i="4"/>
  <c r="N10" i="4"/>
  <c r="M10" i="4"/>
  <c r="L10" i="4"/>
  <c r="K10" i="4"/>
  <c r="S7" i="4"/>
  <c r="R7" i="4"/>
  <c r="Q7" i="4"/>
  <c r="P7" i="4"/>
  <c r="O7" i="4"/>
  <c r="N7" i="4"/>
  <c r="M7" i="4"/>
  <c r="L7" i="4"/>
  <c r="K7" i="4"/>
  <c r="L11" i="4" l="1"/>
  <c r="L12" i="4" s="1"/>
  <c r="P11" i="4"/>
  <c r="P13" i="4" s="1"/>
  <c r="N11" i="4"/>
  <c r="N13" i="4" s="1"/>
  <c r="R11" i="4"/>
  <c r="R12" i="4" s="1"/>
  <c r="AP24" i="4"/>
  <c r="AP25" i="4"/>
  <c r="AP23" i="4"/>
  <c r="K11" i="4"/>
  <c r="M11" i="4"/>
  <c r="M12" i="4" s="1"/>
  <c r="O11" i="4"/>
  <c r="O12" i="4" s="1"/>
  <c r="Q11" i="4"/>
  <c r="Q13" i="4" s="1"/>
  <c r="S11" i="4"/>
  <c r="S12" i="4" s="1"/>
  <c r="U29" i="4"/>
  <c r="U28" i="4"/>
  <c r="P12" i="4"/>
  <c r="M13" i="4" l="1"/>
  <c r="N12" i="4"/>
  <c r="L13" i="4"/>
  <c r="K13" i="4"/>
  <c r="U11" i="4"/>
  <c r="R13" i="4"/>
  <c r="Q12" i="4"/>
  <c r="O13" i="4"/>
  <c r="S13" i="4"/>
  <c r="K12" i="4"/>
  <c r="U10" i="4"/>
  <c r="U23" i="4"/>
  <c r="U24" i="4"/>
  <c r="U5" i="4" l="1"/>
  <c r="U6" i="4"/>
</calcChain>
</file>

<file path=xl/sharedStrings.xml><?xml version="1.0" encoding="utf-8"?>
<sst xmlns="http://schemas.openxmlformats.org/spreadsheetml/2006/main" count="4269" uniqueCount="1893">
  <si>
    <t>Date:</t>
  </si>
  <si>
    <t>Tues</t>
  </si>
  <si>
    <t>In</t>
  </si>
  <si>
    <t>Out</t>
  </si>
  <si>
    <t>Sub total</t>
  </si>
  <si>
    <t xml:space="preserve">In </t>
  </si>
  <si>
    <t>Daily total</t>
  </si>
  <si>
    <t>Total:</t>
  </si>
  <si>
    <t>hours:</t>
  </si>
  <si>
    <t>hours</t>
  </si>
  <si>
    <t>minutes</t>
  </si>
  <si>
    <t>[h]:mm</t>
  </si>
  <si>
    <t>Start date</t>
  </si>
  <si>
    <t>Year</t>
  </si>
  <si>
    <t>Custom Format</t>
  </si>
  <si>
    <t>Adds hours and minutes that look like this:  8:30 or 0:45</t>
  </si>
  <si>
    <t>Input year</t>
  </si>
  <si>
    <t>Calculating dates of holidays</t>
  </si>
  <si>
    <t>New Year's Day</t>
  </si>
  <si>
    <t>Martin Luther King, Jr. Day</t>
  </si>
  <si>
    <t>The 3rd Monday in January</t>
  </si>
  <si>
    <t>Presidents Day</t>
  </si>
  <si>
    <t>The 3rd Monday in February</t>
  </si>
  <si>
    <t>Easter</t>
  </si>
  <si>
    <t>Easter is the first Sunday after the next full moon after the vernal equinox.</t>
  </si>
  <si>
    <t>Memorial Day</t>
  </si>
  <si>
    <t>Last Monday in May  Note that this formula calculates the first Monday in June and then subtracts 7</t>
  </si>
  <si>
    <t>Independence Day</t>
  </si>
  <si>
    <t>Always 4th of July</t>
  </si>
  <si>
    <t>Labor Day</t>
  </si>
  <si>
    <t>First Monday in September</t>
  </si>
  <si>
    <t>Columbus Day</t>
  </si>
  <si>
    <t>2nd Monday in October</t>
  </si>
  <si>
    <t>Veterns Day</t>
  </si>
  <si>
    <t>November 11th</t>
  </si>
  <si>
    <t>Thanksgiving Day</t>
  </si>
  <si>
    <t>The 4th Thursday in November</t>
  </si>
  <si>
    <t>Christmas Day</t>
  </si>
  <si>
    <t>Number of work days between two dates</t>
  </si>
  <si>
    <t>NETWORKDAY function</t>
  </si>
  <si>
    <t>First Day</t>
  </si>
  <si>
    <t>Last day</t>
  </si>
  <si>
    <t>Working days</t>
  </si>
  <si>
    <t>Not including wknds and holidays</t>
  </si>
  <si>
    <t>Calculating the days between 2 dates</t>
  </si>
  <si>
    <t>=EndDay-StartDay+1</t>
  </si>
  <si>
    <t>=A1-B1+1</t>
  </si>
  <si>
    <t>In this case, both days are included in the dates</t>
  </si>
  <si>
    <t>Compare with =A1-B1</t>
  </si>
  <si>
    <t>Formatting</t>
  </si>
  <si>
    <t>time</t>
  </si>
  <si>
    <t>h:mm</t>
  </si>
  <si>
    <t>custom</t>
  </si>
  <si>
    <t>general</t>
  </si>
  <si>
    <t>date</t>
  </si>
  <si>
    <t>Add formulas and formatting to cells with red borders</t>
  </si>
  <si>
    <t>Add a date above</t>
  </si>
  <si>
    <t>Build Networkdays formulas with and without holidays.  Add your own holidays.</t>
  </si>
  <si>
    <t>Include no holidays</t>
  </si>
  <si>
    <t>Not including wknds</t>
  </si>
  <si>
    <t>Company holiday</t>
  </si>
  <si>
    <t>Note: See absolute reference used in autofill in $AM$7 through $AM$18</t>
  </si>
  <si>
    <t>=TODAY()</t>
  </si>
  <si>
    <t>Inserts todays date and updates daily</t>
  </si>
  <si>
    <t>Ctrl;</t>
  </si>
  <si>
    <t>Inserts todays date and does not update.</t>
  </si>
  <si>
    <t>+ 30 days</t>
  </si>
  <si>
    <t>+ 60 days</t>
  </si>
  <si>
    <t>2 weeks ago</t>
  </si>
  <si>
    <t xml:space="preserve"> + 2 weeks</t>
  </si>
  <si>
    <t>last week</t>
  </si>
  <si>
    <t>DOB</t>
  </si>
  <si>
    <t>started</t>
  </si>
  <si>
    <t>senority</t>
  </si>
  <si>
    <t>Date and Time</t>
  </si>
  <si>
    <t>Todays Date from the =TODAY() formula</t>
  </si>
  <si>
    <t>July 4th</t>
  </si>
  <si>
    <t>Number of days:</t>
  </si>
  <si>
    <t>is one week ahead of today.</t>
  </si>
  <si>
    <t>Another formula with the same result.</t>
  </si>
  <si>
    <t>Practice</t>
  </si>
  <si>
    <t xml:space="preserve">Number of days until Christmas </t>
  </si>
  <si>
    <t>Build a list of 3 standard holidays and one arbitrary holiday</t>
  </si>
  <si>
    <t>Holiday</t>
  </si>
  <si>
    <t>Date</t>
  </si>
  <si>
    <t>Option: Use an absolute reference and only have one year listed.</t>
  </si>
  <si>
    <t>94 - 100 = A</t>
  </si>
  <si>
    <t>82 - 93 = B</t>
  </si>
  <si>
    <t>70 - 81 = C</t>
  </si>
  <si>
    <t>65 - 69 = D</t>
  </si>
  <si>
    <t>64 or less = F</t>
  </si>
  <si>
    <t>Grade</t>
  </si>
  <si>
    <t>A</t>
  </si>
  <si>
    <t>B</t>
  </si>
  <si>
    <t>C</t>
  </si>
  <si>
    <t>D</t>
  </si>
  <si>
    <t>F</t>
  </si>
  <si>
    <t>Discount</t>
  </si>
  <si>
    <t>5% discount</t>
  </si>
  <si>
    <t>10% discount</t>
  </si>
  <si>
    <t>15%discount</t>
  </si>
  <si>
    <t>No discount</t>
  </si>
  <si>
    <t>20% discount</t>
  </si>
  <si>
    <t>Assending order</t>
  </si>
  <si>
    <t>3 amp motor</t>
  </si>
  <si>
    <t>5 amp moter</t>
  </si>
  <si>
    <t>7.5 amp motor</t>
  </si>
  <si>
    <t>10 amp motor</t>
  </si>
  <si>
    <t>Amps needed</t>
  </si>
  <si>
    <t>Motor</t>
  </si>
  <si>
    <t>1.5 amp motor</t>
  </si>
  <si>
    <t>not available</t>
  </si>
  <si>
    <t>Build a grading system where</t>
  </si>
  <si>
    <t>the grade appears</t>
  </si>
  <si>
    <t>Build a table to input the order volume</t>
  </si>
  <si>
    <t>Use VLOOKUP to illustrate how much</t>
  </si>
  <si>
    <t>Input Percentage</t>
  </si>
  <si>
    <t>Input Purchase</t>
  </si>
  <si>
    <t>of a discount will be applied</t>
  </si>
  <si>
    <t>Input Amps</t>
  </si>
  <si>
    <t xml:space="preserve">Use VLOOKUP to designate how </t>
  </si>
  <si>
    <t xml:space="preserve">the size in amps of the motor </t>
  </si>
  <si>
    <t>that would be required</t>
  </si>
  <si>
    <t>a percentage is input and</t>
  </si>
  <si>
    <t>VLOOKUP TRUE</t>
  </si>
  <si>
    <t>Exact match or above</t>
  </si>
  <si>
    <t>`</t>
  </si>
  <si>
    <t>Account</t>
  </si>
  <si>
    <t>Description</t>
  </si>
  <si>
    <t>Credit Clearing Account</t>
  </si>
  <si>
    <t>A/R corrections (auto rev entries)</t>
  </si>
  <si>
    <t>Rcvbl Emp-T&amp;E Advances</t>
  </si>
  <si>
    <t>Rcvbl Emp-Salary Advances</t>
  </si>
  <si>
    <t>Rcvbl Emp-Stck Optn Excse</t>
  </si>
  <si>
    <t>Other Receivables</t>
  </si>
  <si>
    <t>Cntr Rcv Not Yet Billed</t>
  </si>
  <si>
    <t>Allowance for Doubtful Accounts</t>
  </si>
  <si>
    <t>Finished Goods Inventory</t>
  </si>
  <si>
    <t>Finished Goods Intransit Inventory</t>
  </si>
  <si>
    <t>Raw Materials - Bulk Fuel</t>
  </si>
  <si>
    <t>Raw Materials - Other</t>
  </si>
  <si>
    <t>Inventory Clearing</t>
  </si>
  <si>
    <t>Inventory Reserve: Book to Physical</t>
  </si>
  <si>
    <t>Inventory Reserve: Cost Revaluation- Raw Materials</t>
  </si>
  <si>
    <t>Inventory Reserve: Cost Revaluation : Finished Goods</t>
  </si>
  <si>
    <t>Inventory Reserve: Excess &amp; Obsolete</t>
  </si>
  <si>
    <t>Inventory Reserve: Purchase Price Adj.</t>
  </si>
  <si>
    <t>Inventory Reserve: Interco. Profit in Inventory</t>
  </si>
  <si>
    <t>Prepaid Leases &amp; Rent</t>
  </si>
  <si>
    <t>Prepaid A/P Suppliers</t>
  </si>
  <si>
    <t>Land</t>
  </si>
  <si>
    <t>Buildings</t>
  </si>
  <si>
    <t>Ground Improvements</t>
  </si>
  <si>
    <t>Manufacturing Machinery &amp; Equipment</t>
  </si>
  <si>
    <t>Deferred Gain: Transferred Assets</t>
  </si>
  <si>
    <t>Non-Manufacturing Mach &amp; Equip</t>
  </si>
  <si>
    <t>Accum Depr: Vehicles</t>
  </si>
  <si>
    <t>Accum Depr: Accrued</t>
  </si>
  <si>
    <t>Other Long term Assets Goodwill</t>
  </si>
  <si>
    <t>Intangible Assets</t>
  </si>
  <si>
    <t>Accumulated Amortization: Intangible Assets</t>
  </si>
  <si>
    <t>Intercompany Receivable TIHAG</t>
  </si>
  <si>
    <t>Accrued Payroll Taxes</t>
  </si>
  <si>
    <t>Accrued Sales Commissions</t>
  </si>
  <si>
    <t>Sales Rebate Payable</t>
  </si>
  <si>
    <t>Advance Billing</t>
  </si>
  <si>
    <t>Accrued Non-compete Payments</t>
  </si>
  <si>
    <t>Accrued Professional Fees</t>
  </si>
  <si>
    <t>Accrued State Franchise Taxes</t>
  </si>
  <si>
    <t>Accrued Utilities</t>
  </si>
  <si>
    <t>Accrued Freight Payable</t>
  </si>
  <si>
    <t>Dividends on Restricted Stock</t>
  </si>
  <si>
    <t>Product Sales Revenue</t>
  </si>
  <si>
    <t xml:space="preserve"> </t>
  </si>
  <si>
    <t>Account description</t>
  </si>
  <si>
    <t>=VLOOKUP(C6,[Quincy_Spend_Report_for_class.xlsx]Accounts!$A:$B,2,FALSE)</t>
  </si>
  <si>
    <t>From other sheet</t>
  </si>
  <si>
    <t>From other wkbk</t>
  </si>
  <si>
    <t>ID</t>
  </si>
  <si>
    <t>F Name</t>
  </si>
  <si>
    <t>L Name</t>
  </si>
  <si>
    <t>zip code</t>
  </si>
  <si>
    <t>West Quincy</t>
  </si>
  <si>
    <t>Quincy</t>
  </si>
  <si>
    <t>Beverly</t>
  </si>
  <si>
    <t>Augusta</t>
  </si>
  <si>
    <t>Barry</t>
  </si>
  <si>
    <t>Town</t>
  </si>
  <si>
    <t>Armstrong</t>
  </si>
  <si>
    <t>Lisa</t>
  </si>
  <si>
    <t>Chuck</t>
  </si>
  <si>
    <t>Smiley</t>
  </si>
  <si>
    <t>Foltz</t>
  </si>
  <si>
    <t>Max</t>
  </si>
  <si>
    <t>Isabella</t>
  </si>
  <si>
    <t>Stephens</t>
  </si>
  <si>
    <t>Sheldon</t>
  </si>
  <si>
    <t>Cooper</t>
  </si>
  <si>
    <t>Cele</t>
  </si>
  <si>
    <t>Asher</t>
  </si>
  <si>
    <t>Austin</t>
  </si>
  <si>
    <t>Chase</t>
  </si>
  <si>
    <t>Zip</t>
  </si>
  <si>
    <t>Started</t>
  </si>
  <si>
    <t>cel?</t>
  </si>
  <si>
    <t>~</t>
  </si>
  <si>
    <t>Locking Cells</t>
  </si>
  <si>
    <t>=(ROUND(B5/25.4*64,0))/64</t>
  </si>
  <si>
    <t>Meter to millimeter</t>
  </si>
  <si>
    <t xml:space="preserve">Centimeter to millimeter  </t>
  </si>
  <si>
    <t>totals</t>
  </si>
  <si>
    <t>=(ROUND(X7/25.4*64,0))/64</t>
  </si>
  <si>
    <t>meter</t>
  </si>
  <si>
    <t>mm</t>
  </si>
  <si>
    <t>cm</t>
  </si>
  <si>
    <t>ft</t>
  </si>
  <si>
    <t>in</t>
  </si>
  <si>
    <t>64th</t>
  </si>
  <si>
    <t>32th</t>
  </si>
  <si>
    <t>16th</t>
  </si>
  <si>
    <t>8th</t>
  </si>
  <si>
    <t xml:space="preserve">16th </t>
  </si>
  <si>
    <t>input mm</t>
  </si>
  <si>
    <t>inches</t>
  </si>
  <si>
    <t>feet</t>
  </si>
  <si>
    <t>mm to inches</t>
  </si>
  <si>
    <t>X 64</t>
  </si>
  <si>
    <t>rounded</t>
  </si>
  <si>
    <t>/ 64</t>
  </si>
  <si>
    <t>fraction</t>
  </si>
  <si>
    <t>decimal</t>
  </si>
  <si>
    <t>64th of inch</t>
  </si>
  <si>
    <t>=X7/25.4</t>
  </si>
  <si>
    <t>=Y7*64</t>
  </si>
  <si>
    <t>=ROUND(AB7,0)</t>
  </si>
  <si>
    <t>=AC7/64</t>
  </si>
  <si>
    <t>=AD7</t>
  </si>
  <si>
    <t xml:space="preserve">Includes account numbers and description of accounts. </t>
  </si>
  <si>
    <t>Accounts</t>
  </si>
  <si>
    <t>Protecting formulas</t>
  </si>
  <si>
    <t>Additional</t>
  </si>
  <si>
    <t>Exact match</t>
  </si>
  <si>
    <t>Exact or nearest match</t>
  </si>
  <si>
    <t>First</t>
  </si>
  <si>
    <t>Last</t>
  </si>
  <si>
    <t>Record</t>
  </si>
  <si>
    <t>Country</t>
  </si>
  <si>
    <t>Region</t>
  </si>
  <si>
    <t>QTR</t>
  </si>
  <si>
    <t>Gender</t>
  </si>
  <si>
    <t>Position</t>
  </si>
  <si>
    <t>Salary</t>
  </si>
  <si>
    <t>T</t>
  </si>
  <si>
    <t xml:space="preserve">Marie </t>
  </si>
  <si>
    <t>Carmichael</t>
  </si>
  <si>
    <t>Poland</t>
  </si>
  <si>
    <t>Midwest</t>
  </si>
  <si>
    <t>Female</t>
  </si>
  <si>
    <t>Operations</t>
  </si>
  <si>
    <t>FT</t>
  </si>
  <si>
    <t>Enrico</t>
  </si>
  <si>
    <t>Fermi</t>
  </si>
  <si>
    <t>New Zealand</t>
  </si>
  <si>
    <t>Male</t>
  </si>
  <si>
    <t>Sales</t>
  </si>
  <si>
    <t>Dylan</t>
  </si>
  <si>
    <t>Bernhart</t>
  </si>
  <si>
    <t>USA</t>
  </si>
  <si>
    <t>Construction</t>
  </si>
  <si>
    <t>Amy</t>
  </si>
  <si>
    <t>Steinkamp</t>
  </si>
  <si>
    <t>Pacific</t>
  </si>
  <si>
    <t>Anders</t>
  </si>
  <si>
    <t>Southwest</t>
  </si>
  <si>
    <t>PT</t>
  </si>
  <si>
    <t>Miller</t>
  </si>
  <si>
    <t>Musician</t>
  </si>
  <si>
    <t>Louis</t>
  </si>
  <si>
    <t>Margaret</t>
  </si>
  <si>
    <t>Thatcher</t>
  </si>
  <si>
    <t>United Kingdom</t>
  </si>
  <si>
    <t>Northeast</t>
  </si>
  <si>
    <t>Administration</t>
  </si>
  <si>
    <t>Zelda</t>
  </si>
  <si>
    <t>Zane</t>
  </si>
  <si>
    <t>Studymore</t>
  </si>
  <si>
    <t>Jimmy</t>
  </si>
  <si>
    <t>Stewart</t>
  </si>
  <si>
    <t>Shirley</t>
  </si>
  <si>
    <t>Temple</t>
  </si>
  <si>
    <t>Nathan</t>
  </si>
  <si>
    <t>Machinist</t>
  </si>
  <si>
    <t>Alan</t>
  </si>
  <si>
    <t>Alda</t>
  </si>
  <si>
    <t>Isaac</t>
  </si>
  <si>
    <t>Shirley U.</t>
  </si>
  <si>
    <t>Sport</t>
  </si>
  <si>
    <t>Golf</t>
  </si>
  <si>
    <t>Tennis</t>
  </si>
  <si>
    <t>Qtr 3</t>
  </si>
  <si>
    <t>Qtr 4</t>
  </si>
  <si>
    <t>Lincoln</t>
  </si>
  <si>
    <t>Kayla</t>
  </si>
  <si>
    <t>Mary</t>
  </si>
  <si>
    <t>Washington</t>
  </si>
  <si>
    <t>M</t>
  </si>
  <si>
    <t>Area</t>
  </si>
  <si>
    <t>Number</t>
  </si>
  <si>
    <t>Safeway</t>
  </si>
  <si>
    <t>Food</t>
  </si>
  <si>
    <t>Parking</t>
  </si>
  <si>
    <t>Auto rental</t>
  </si>
  <si>
    <t>Airport parking</t>
  </si>
  <si>
    <t>Locker</t>
  </si>
  <si>
    <t>Equip Rental</t>
  </si>
  <si>
    <t>Parking Breck</t>
  </si>
  <si>
    <t>Rental car gas</t>
  </si>
  <si>
    <t>Auto gas</t>
  </si>
  <si>
    <t>Auto</t>
  </si>
  <si>
    <t>Shared Item</t>
  </si>
  <si>
    <t>Amt</t>
  </si>
  <si>
    <t>Category</t>
  </si>
  <si>
    <t>Cal</t>
  </si>
  <si>
    <t>Robin</t>
  </si>
  <si>
    <t>Jay</t>
  </si>
  <si>
    <t>Savanah</t>
  </si>
  <si>
    <t>Pd by</t>
  </si>
  <si>
    <t>1. Breakdown by category, name and amts.</t>
  </si>
  <si>
    <t>Home</t>
  </si>
  <si>
    <t>Hint: use filters</t>
  </si>
  <si>
    <t>4. Names of those who spent money on Auto Rental and food.</t>
  </si>
  <si>
    <t>Select the area where the table is to be.</t>
  </si>
  <si>
    <t>Excel automatically gives a name to every table that is created.</t>
  </si>
  <si>
    <t>Select or create a table and change the table style</t>
  </si>
  <si>
    <t>Formulas</t>
  </si>
  <si>
    <t>Click the INSERT tab</t>
  </si>
  <si>
    <t>To change the table name:</t>
  </si>
  <si>
    <r>
      <t xml:space="preserve">1) The table name is changed to </t>
    </r>
    <r>
      <rPr>
        <b/>
        <sz val="11"/>
        <color theme="1"/>
        <rFont val="Calibri"/>
        <family val="2"/>
        <scheme val="minor"/>
      </rPr>
      <t>My_Index</t>
    </r>
  </si>
  <si>
    <t>1) Select  range below and convert to a table</t>
  </si>
  <si>
    <t>A 'Create Table' box opens with the range you have selected.</t>
  </si>
  <si>
    <t xml:space="preserve">1) Click inside the table to see and choose Table Tools and the Design tab. </t>
  </si>
  <si>
    <t>2) to sum column A, this formula is used</t>
  </si>
  <si>
    <t>2) Choose 'My table has headers'</t>
  </si>
  <si>
    <t>You may change the range here if you wish.</t>
  </si>
  <si>
    <t>2) On the far left side one can see 'Table Name'</t>
  </si>
  <si>
    <t>=SUM(My_Index[A]) instead of =SUM(AW16:AW25)</t>
  </si>
  <si>
    <t>3) Give the table a new name</t>
  </si>
  <si>
    <t>3)Change the name here.  Do not use any spaces in the new name.</t>
  </si>
  <si>
    <t>4) Create a formula sum Jan - Mar  totals in BD12</t>
  </si>
  <si>
    <t>4)Separation of words can be done with an underscore _ or a period.</t>
  </si>
  <si>
    <t xml:space="preserve">5) Create formulas in the  boxes below to </t>
  </si>
  <si>
    <t>Click the down arrow to see the full set</t>
  </si>
  <si>
    <t xml:space="preserve">             total the columns of Jan, Feb and Mar</t>
  </si>
  <si>
    <t>Create a table and change the name</t>
  </si>
  <si>
    <t>Choose CLEAR to remove color</t>
  </si>
  <si>
    <t>Write a formula to sum columns A and B.</t>
  </si>
  <si>
    <t>=SUM(My_Index[[A]:[B]])</t>
  </si>
  <si>
    <t>It is IMPORTANT to remove color before switching from a table to a range</t>
  </si>
  <si>
    <t>Column1</t>
  </si>
  <si>
    <t>Column2</t>
  </si>
  <si>
    <t>Column3</t>
  </si>
  <si>
    <t>Column4</t>
  </si>
  <si>
    <t>Column5</t>
  </si>
  <si>
    <t>Column6</t>
  </si>
  <si>
    <t>Practice removing then adding a color style</t>
  </si>
  <si>
    <t>Practice with this table</t>
  </si>
  <si>
    <t xml:space="preserve">Write a formula to sum column B.  See example from column A. </t>
  </si>
  <si>
    <t>Jan</t>
  </si>
  <si>
    <t>Feb</t>
  </si>
  <si>
    <t>Mar</t>
  </si>
  <si>
    <t>Total</t>
  </si>
  <si>
    <t>Rate</t>
  </si>
  <si>
    <t>Before 2015</t>
  </si>
  <si>
    <t>2015</t>
  </si>
  <si>
    <t>membership</t>
  </si>
  <si>
    <t>=SUM(My_Index[A])</t>
  </si>
  <si>
    <t>To sum column Triad and column B use the following formula:</t>
  </si>
  <si>
    <t>M_Amt</t>
  </si>
  <si>
    <t>=SUM(My_Index[Triad],My_Index[B])</t>
  </si>
  <si>
    <t>Ava</t>
  </si>
  <si>
    <t>Jacob</t>
  </si>
  <si>
    <t>Ctry</t>
  </si>
  <si>
    <t>Triad</t>
  </si>
  <si>
    <t>Totals</t>
  </si>
  <si>
    <t>Ella</t>
  </si>
  <si>
    <t>Shirly</t>
  </si>
  <si>
    <t>Czechoslovakia</t>
  </si>
  <si>
    <t>United States</t>
  </si>
  <si>
    <t>Sophia</t>
  </si>
  <si>
    <t>Daxton</t>
  </si>
  <si>
    <t>Mason</t>
  </si>
  <si>
    <t>I</t>
  </si>
  <si>
    <t>Italy</t>
  </si>
  <si>
    <t>Brazil</t>
  </si>
  <si>
    <t>France</t>
  </si>
  <si>
    <t>Germany</t>
  </si>
  <si>
    <t>Israel</t>
  </si>
  <si>
    <t>Japan</t>
  </si>
  <si>
    <t>Address</t>
  </si>
  <si>
    <t>City</t>
  </si>
  <si>
    <t>State</t>
  </si>
  <si>
    <t>zip</t>
  </si>
  <si>
    <t>Hollywood</t>
  </si>
  <si>
    <t>CA</t>
  </si>
  <si>
    <t>Nested IF formula</t>
  </si>
  <si>
    <t>Beverages</t>
  </si>
  <si>
    <t>Fruit</t>
  </si>
  <si>
    <t>Seafood</t>
  </si>
  <si>
    <t>Grains</t>
  </si>
  <si>
    <t>Pivot Table 1</t>
  </si>
  <si>
    <t>Pivot Table 2</t>
  </si>
  <si>
    <t xml:space="preserve">View condensed formula.   Example by using metric to standard conversions.  </t>
  </si>
  <si>
    <t>Q</t>
  </si>
  <si>
    <t>Combine Logical formulas with IF formulas</t>
  </si>
  <si>
    <t>input</t>
  </si>
  <si>
    <t>Dates &amp; Time</t>
  </si>
  <si>
    <t>Tables</t>
  </si>
  <si>
    <t>Topics</t>
  </si>
  <si>
    <t>Liam</t>
  </si>
  <si>
    <t>Neeson</t>
  </si>
  <si>
    <t>123 Sunset Blvd</t>
  </si>
  <si>
    <t>Price</t>
  </si>
  <si>
    <t>Build a variation of the above</t>
  </si>
  <si>
    <t>Use AND or OR logical formulas with an IF formula and show the result.</t>
  </si>
  <si>
    <t>=AND(B104&gt;=10,B105&gt;=10)</t>
  </si>
  <si>
    <t>=IF(C105=TRUE,"Plenty in stock","Reorder")</t>
  </si>
  <si>
    <t>=SUM(a:z!E5)</t>
  </si>
  <si>
    <t>=AVERAGE(a:z!E5)</t>
  </si>
  <si>
    <t>Write formulas to display the minimum and maximum of all the sheets in the a - z range for cell E5</t>
  </si>
  <si>
    <t>Shortcut: click AutoSum</t>
  </si>
  <si>
    <t>RAP Production</t>
  </si>
  <si>
    <t>RAP Material</t>
  </si>
  <si>
    <t>RAP Labor</t>
  </si>
  <si>
    <t>RAP Overhead - Variable</t>
  </si>
  <si>
    <t>RAP After Inventory</t>
  </si>
  <si>
    <t>=B118=B119</t>
  </si>
  <si>
    <t>=B118&lt;B119</t>
  </si>
  <si>
    <t>=B118&lt;=B119</t>
  </si>
  <si>
    <t>1600-1650</t>
  </si>
  <si>
    <t>Trade Receivables: Adjustments</t>
  </si>
  <si>
    <t>Product STs Rev - Accrual</t>
  </si>
  <si>
    <t>=</t>
  </si>
  <si>
    <t>&gt;=</t>
  </si>
  <si>
    <t>&gt;</t>
  </si>
  <si>
    <t>&lt;=</t>
  </si>
  <si>
    <t>&lt;</t>
  </si>
  <si>
    <t>&lt;&gt;</t>
  </si>
  <si>
    <t>Dixon</t>
  </si>
  <si>
    <t>Rosa</t>
  </si>
  <si>
    <t>Parks</t>
  </si>
  <si>
    <t>Michael</t>
  </si>
  <si>
    <t>rms</t>
  </si>
  <si>
    <r>
      <t>=VLOOKUP(D2,</t>
    </r>
    <r>
      <rPr>
        <b/>
        <sz val="11"/>
        <color rgb="FFC00000"/>
        <rFont val="Arial"/>
        <family val="2"/>
      </rPr>
      <t>A$2:B$100</t>
    </r>
    <r>
      <rPr>
        <sz val="11"/>
        <color theme="9" tint="-0.499984740745262"/>
        <rFont val="Arial"/>
        <family val="2"/>
      </rPr>
      <t>,2,FALSE)</t>
    </r>
  </si>
  <si>
    <r>
      <t>=VLOOKUP(D2,</t>
    </r>
    <r>
      <rPr>
        <b/>
        <sz val="11"/>
        <color theme="2" tint="-0.749992370372631"/>
        <rFont val="Arial"/>
        <family val="2"/>
      </rPr>
      <t>$A:$B</t>
    </r>
    <r>
      <rPr>
        <sz val="11"/>
        <color theme="9" tint="-0.499984740745262"/>
        <rFont val="Arial"/>
        <family val="2"/>
      </rPr>
      <t>,2,FALSE)</t>
    </r>
  </si>
  <si>
    <t>Alexander</t>
  </si>
  <si>
    <t>Fresco</t>
  </si>
  <si>
    <t>3-D Formulas</t>
  </si>
  <si>
    <t xml:space="preserve">Sheets 'a' and 'z' are placeholders.  </t>
  </si>
  <si>
    <t>Summing every cell E5 from sheets between sheets 'a' and 'z'.</t>
  </si>
  <si>
    <t>Sheets do not need to be completely identical but the sum cell addresses must be the same.</t>
  </si>
  <si>
    <t>Summing etc. from several pages in a range of sheets.</t>
  </si>
  <si>
    <t>INDEX</t>
  </si>
  <si>
    <t>=SUMIF(mem_4[Gender],"M",mem_4[M_Amt])</t>
  </si>
  <si>
    <t>=SUMIF(mem_4[membership],1000)</t>
  </si>
  <si>
    <t>=SUMIF(mem_4[membership],300)</t>
  </si>
  <si>
    <t>=SUMIF(mem_4[membership],200)</t>
  </si>
  <si>
    <t>=SUM(mem_4[M_Amt])</t>
  </si>
  <si>
    <t>Clearing Colors is usually recommended before converting a Table to a Range.</t>
  </si>
  <si>
    <t>The Headers of the table will replace the column letters if the table is selected and one scrolls down.</t>
  </si>
  <si>
    <t>Click inside the table and scroll down</t>
  </si>
  <si>
    <t>Click outside the table to return</t>
  </si>
  <si>
    <t>Temp</t>
  </si>
  <si>
    <t>Amount</t>
  </si>
  <si>
    <t>Weight</t>
  </si>
  <si>
    <t>Distance</t>
  </si>
  <si>
    <t>Concat formula which is the new version of the Concatenate formula</t>
  </si>
  <si>
    <t>=CONCAT(B4," and ",B8)</t>
  </si>
  <si>
    <t>=CONCAT("Purchased by ",A35," ",B35," of ",C35," ",D35," ",E35, " for ",G35)</t>
  </si>
  <si>
    <t>Change the Price value and see that it changes automatically in the concatenation</t>
  </si>
  <si>
    <t>IF formulas work well with logical formulas</t>
  </si>
  <si>
    <t xml:space="preserve">AND </t>
  </si>
  <si>
    <t xml:space="preserve">OR </t>
  </si>
  <si>
    <t>=AND(B98&gt;10,B98&lt;15)</t>
  </si>
  <si>
    <t>=OR(F98&gt;10,G98&gt;10)</t>
  </si>
  <si>
    <t>More simple logical formulas below</t>
  </si>
  <si>
    <t>Ind</t>
  </si>
  <si>
    <t>Alden</t>
  </si>
  <si>
    <t>Mchenry</t>
  </si>
  <si>
    <t>Antioch</t>
  </si>
  <si>
    <t>Arlington Heights</t>
  </si>
  <si>
    <t>Elk Grove Village</t>
  </si>
  <si>
    <t>Rolling Meadows</t>
  </si>
  <si>
    <t>Barrington</t>
  </si>
  <si>
    <t>Crystal Lake</t>
  </si>
  <si>
    <t>Cary</t>
  </si>
  <si>
    <t>Deerfield</t>
  </si>
  <si>
    <t>Des Plaines</t>
  </si>
  <si>
    <t>Fox Lake</t>
  </si>
  <si>
    <t>Fox River Grove</t>
  </si>
  <si>
    <t>Glencoe</t>
  </si>
  <si>
    <t>Glenview</t>
  </si>
  <si>
    <t>Grayslake</t>
  </si>
  <si>
    <t>Gurnee</t>
  </si>
  <si>
    <t>Harvard</t>
  </si>
  <si>
    <t>Hebron</t>
  </si>
  <si>
    <t>Highland Park</t>
  </si>
  <si>
    <t>Fort Sheridan</t>
  </si>
  <si>
    <t>Palatine</t>
  </si>
  <si>
    <t>Highwood</t>
  </si>
  <si>
    <t>Ingleside</t>
  </si>
  <si>
    <t>Island Lake</t>
  </si>
  <si>
    <t>Kenilworth</t>
  </si>
  <si>
    <t>Lake Bluff</t>
  </si>
  <si>
    <t>Lake Forest</t>
  </si>
  <si>
    <t>Lake Villa</t>
  </si>
  <si>
    <t>Lake Zurich</t>
  </si>
  <si>
    <t>Libertyville</t>
  </si>
  <si>
    <t>Long Grove</t>
  </si>
  <si>
    <t>Morton Grove</t>
  </si>
  <si>
    <t>Mount Prospect</t>
  </si>
  <si>
    <t>Mundelein</t>
  </si>
  <si>
    <t>Vernon Hills</t>
  </si>
  <si>
    <t>Northbrook</t>
  </si>
  <si>
    <t>North Chicago</t>
  </si>
  <si>
    <t>Park Ridge</t>
  </si>
  <si>
    <t>Lincolnshire</t>
  </si>
  <si>
    <t>Prospect Heights</t>
  </si>
  <si>
    <t>Richmond</t>
  </si>
  <si>
    <t>Ringwood</t>
  </si>
  <si>
    <t>Round Lake</t>
  </si>
  <si>
    <t>Russell</t>
  </si>
  <si>
    <t>Skokie</t>
  </si>
  <si>
    <t>Waukegan</t>
  </si>
  <si>
    <t>Spring Grove</t>
  </si>
  <si>
    <t>Techny</t>
  </si>
  <si>
    <t>Wadsworth</t>
  </si>
  <si>
    <t>Wauconda</t>
  </si>
  <si>
    <t>Great Lakes</t>
  </si>
  <si>
    <t>Buffalo Grove</t>
  </si>
  <si>
    <t>Wheeling</t>
  </si>
  <si>
    <t>Wilmette</t>
  </si>
  <si>
    <t>Winnetka</t>
  </si>
  <si>
    <t>Winthrop Harbor</t>
  </si>
  <si>
    <t>Wonder Lake</t>
  </si>
  <si>
    <t>Woodstock</t>
  </si>
  <si>
    <t>Zion</t>
  </si>
  <si>
    <t>Addison</t>
  </si>
  <si>
    <t>Algonquin</t>
  </si>
  <si>
    <t>Bartlett</t>
  </si>
  <si>
    <t>Bellwood</t>
  </si>
  <si>
    <t>Bensenville</t>
  </si>
  <si>
    <t>Streamwood</t>
  </si>
  <si>
    <t>Bloomingdale</t>
  </si>
  <si>
    <t>Burlington</t>
  </si>
  <si>
    <t>Kane</t>
  </si>
  <si>
    <t>Carpentersville</t>
  </si>
  <si>
    <t>Clare</t>
  </si>
  <si>
    <t>Dekalb</t>
  </si>
  <si>
    <t>Cortland</t>
  </si>
  <si>
    <t>Creston</t>
  </si>
  <si>
    <t>Carol Stream</t>
  </si>
  <si>
    <t>Dundee</t>
  </si>
  <si>
    <t>Elburn</t>
  </si>
  <si>
    <t>Elgin</t>
  </si>
  <si>
    <t>Elmhurst</t>
  </si>
  <si>
    <t>Esmond</t>
  </si>
  <si>
    <t>Forest Park</t>
  </si>
  <si>
    <t>Franklin Park</t>
  </si>
  <si>
    <t>Hanover Park</t>
  </si>
  <si>
    <t>Geneva</t>
  </si>
  <si>
    <t>Genoa</t>
  </si>
  <si>
    <t>Gilberts</t>
  </si>
  <si>
    <t>Glen Ellyn</t>
  </si>
  <si>
    <t>Glendale Heights</t>
  </si>
  <si>
    <t>Hampshire</t>
  </si>
  <si>
    <t>Hines</t>
  </si>
  <si>
    <t>Huntley</t>
  </si>
  <si>
    <t>Itasca</t>
  </si>
  <si>
    <t>Kaneville</t>
  </si>
  <si>
    <t>Kingston</t>
  </si>
  <si>
    <t>Kirkland</t>
  </si>
  <si>
    <t>Lafox</t>
  </si>
  <si>
    <t>Lombard</t>
  </si>
  <si>
    <t>Malta</t>
  </si>
  <si>
    <t>Maple Park</t>
  </si>
  <si>
    <t>Marengo</t>
  </si>
  <si>
    <t>Maywood</t>
  </si>
  <si>
    <t>Westchester</t>
  </si>
  <si>
    <t>Broadview</t>
  </si>
  <si>
    <t>Lake In The Hills</t>
  </si>
  <si>
    <t>Medinah</t>
  </si>
  <si>
    <t>Schaumburg</t>
  </si>
  <si>
    <t>Melrose Park</t>
  </si>
  <si>
    <t>Hillside</t>
  </si>
  <si>
    <t>Berkeley</t>
  </si>
  <si>
    <t>Stone Park</t>
  </si>
  <si>
    <t>Hoffman Estates</t>
  </si>
  <si>
    <t>Plato Center</t>
  </si>
  <si>
    <t>River Grove</t>
  </si>
  <si>
    <t>Roselle</t>
  </si>
  <si>
    <t>Saint Charles</t>
  </si>
  <si>
    <t>Schiller Park</t>
  </si>
  <si>
    <t>South Elgin</t>
  </si>
  <si>
    <t>Sycamore</t>
  </si>
  <si>
    <t>Union</t>
  </si>
  <si>
    <t>Villa Park</t>
  </si>
  <si>
    <t>Wasco</t>
  </si>
  <si>
    <t>Wayne</t>
  </si>
  <si>
    <t>West Chicago</t>
  </si>
  <si>
    <t>Wheaton</t>
  </si>
  <si>
    <t>Winfield</t>
  </si>
  <si>
    <t>Wood Dale</t>
  </si>
  <si>
    <t>Evanston</t>
  </si>
  <si>
    <t>Oak Park</t>
  </si>
  <si>
    <t>River Forest</t>
  </si>
  <si>
    <t>Beecher</t>
  </si>
  <si>
    <t>Berwyn</t>
  </si>
  <si>
    <t>Crest Hill</t>
  </si>
  <si>
    <t>Shorewood</t>
  </si>
  <si>
    <t>Blue Island</t>
  </si>
  <si>
    <t>Braceville</t>
  </si>
  <si>
    <t>Braidwood</t>
  </si>
  <si>
    <t>Calumet City</t>
  </si>
  <si>
    <t>Channahon</t>
  </si>
  <si>
    <t>Chicago Heights</t>
  </si>
  <si>
    <t>Chicago Ridge</t>
  </si>
  <si>
    <t>Coal City</t>
  </si>
  <si>
    <t>Crete</t>
  </si>
  <si>
    <t>Dolton</t>
  </si>
  <si>
    <t>Dwight</t>
  </si>
  <si>
    <t>Livingston</t>
  </si>
  <si>
    <t>Elwood</t>
  </si>
  <si>
    <t>Flossmoor</t>
  </si>
  <si>
    <t>Frankfort</t>
  </si>
  <si>
    <t>Gardner</t>
  </si>
  <si>
    <t>Glenwood</t>
  </si>
  <si>
    <t>Harvey</t>
  </si>
  <si>
    <t>Markham</t>
  </si>
  <si>
    <t>Hazel Crest</t>
  </si>
  <si>
    <t>Homewood</t>
  </si>
  <si>
    <t>Joliet</t>
  </si>
  <si>
    <t>Kinsman</t>
  </si>
  <si>
    <t>Lansing</t>
  </si>
  <si>
    <t>Lemont</t>
  </si>
  <si>
    <t>Bolingbrook</t>
  </si>
  <si>
    <t>Lockport</t>
  </si>
  <si>
    <t>Manhattan</t>
  </si>
  <si>
    <t>Matteson</t>
  </si>
  <si>
    <t>Mazon</t>
  </si>
  <si>
    <t>Midlothian</t>
  </si>
  <si>
    <t>Romeoville</t>
  </si>
  <si>
    <t>Minooka</t>
  </si>
  <si>
    <t>Mokena</t>
  </si>
  <si>
    <t>Monee</t>
  </si>
  <si>
    <t>Morris</t>
  </si>
  <si>
    <t>New Lenox</t>
  </si>
  <si>
    <t>Oak Forest</t>
  </si>
  <si>
    <t>Oak Lawn</t>
  </si>
  <si>
    <t>Bridgeview</t>
  </si>
  <si>
    <t>Hometown</t>
  </si>
  <si>
    <t>Hickory Hills</t>
  </si>
  <si>
    <t>Justice</t>
  </si>
  <si>
    <t>Burbank</t>
  </si>
  <si>
    <t>Odell</t>
  </si>
  <si>
    <t>Olympia Fields</t>
  </si>
  <si>
    <t>Orland Park</t>
  </si>
  <si>
    <t>Palos Heights</t>
  </si>
  <si>
    <t>Palos Park</t>
  </si>
  <si>
    <t>Palos Hills</t>
  </si>
  <si>
    <t>Park Forest</t>
  </si>
  <si>
    <t>Peotone</t>
  </si>
  <si>
    <t>Posen</t>
  </si>
  <si>
    <t>Ransom</t>
  </si>
  <si>
    <t>La Salle</t>
  </si>
  <si>
    <t>Richton Park</t>
  </si>
  <si>
    <t>Robbins</t>
  </si>
  <si>
    <t>South Holland</t>
  </si>
  <si>
    <t>South Wilmington</t>
  </si>
  <si>
    <t>Steger</t>
  </si>
  <si>
    <t>Thornton</t>
  </si>
  <si>
    <t>Tinley Park</t>
  </si>
  <si>
    <t>Country Club Hills</t>
  </si>
  <si>
    <t>Verona</t>
  </si>
  <si>
    <t>Willow Springs</t>
  </si>
  <si>
    <t>Wilmington</t>
  </si>
  <si>
    <t>Worth</t>
  </si>
  <si>
    <t>Homer Glen</t>
  </si>
  <si>
    <t>Bedford Park</t>
  </si>
  <si>
    <t>Summit Argo</t>
  </si>
  <si>
    <t>Aurora</t>
  </si>
  <si>
    <t>Batavia</t>
  </si>
  <si>
    <t>Big Rock</t>
  </si>
  <si>
    <t>Bristol</t>
  </si>
  <si>
    <t>Brookfield</t>
  </si>
  <si>
    <t>Clarendon Hills</t>
  </si>
  <si>
    <t>Downers Grove</t>
  </si>
  <si>
    <t>Woodridge</t>
  </si>
  <si>
    <t>Earlville</t>
  </si>
  <si>
    <t>Eola</t>
  </si>
  <si>
    <t>Hinckley</t>
  </si>
  <si>
    <t>Hinsdale</t>
  </si>
  <si>
    <t>Oak Brook</t>
  </si>
  <si>
    <t>La Grange</t>
  </si>
  <si>
    <t>La Grange Park</t>
  </si>
  <si>
    <t>Willowbrook</t>
  </si>
  <si>
    <t>Lee</t>
  </si>
  <si>
    <t>Leland</t>
  </si>
  <si>
    <t>Lisle</t>
  </si>
  <si>
    <t>Lyons</t>
  </si>
  <si>
    <t>Millbrook</t>
  </si>
  <si>
    <t>Millington</t>
  </si>
  <si>
    <t>Montgomery</t>
  </si>
  <si>
    <t>Mooseheart</t>
  </si>
  <si>
    <t>Naperville</t>
  </si>
  <si>
    <t>Newark</t>
  </si>
  <si>
    <t>North Aurora</t>
  </si>
  <si>
    <t>Oswego</t>
  </si>
  <si>
    <t>Plainfield</t>
  </si>
  <si>
    <t>Plano</t>
  </si>
  <si>
    <t>Riverside</t>
  </si>
  <si>
    <t>Sandwich</t>
  </si>
  <si>
    <t>Serena</t>
  </si>
  <si>
    <t>Shabbona</t>
  </si>
  <si>
    <t>Sheridan</t>
  </si>
  <si>
    <t>Somonauk</t>
  </si>
  <si>
    <t>Steward</t>
  </si>
  <si>
    <t>Sugar Grove</t>
  </si>
  <si>
    <t>Warrenville</t>
  </si>
  <si>
    <t>Waterman</t>
  </si>
  <si>
    <t>Wedron</t>
  </si>
  <si>
    <t>Western Springs</t>
  </si>
  <si>
    <t>Westmont</t>
  </si>
  <si>
    <t>Yorkville</t>
  </si>
  <si>
    <t>Darien</t>
  </si>
  <si>
    <t>Fox Valley</t>
  </si>
  <si>
    <t>Chicago</t>
  </si>
  <si>
    <t>Harwood Heights</t>
  </si>
  <si>
    <t>Elmwood Park</t>
  </si>
  <si>
    <t>Lincolnwood</t>
  </si>
  <si>
    <t>Niles</t>
  </si>
  <si>
    <t>Alsip</t>
  </si>
  <si>
    <t>Cicero</t>
  </si>
  <si>
    <t>Evergreen Park</t>
  </si>
  <si>
    <t>Riverdale</t>
  </si>
  <si>
    <t>Kankakee</t>
  </si>
  <si>
    <t>Aroma Park</t>
  </si>
  <si>
    <t>Ashkum</t>
  </si>
  <si>
    <t>Iroquois</t>
  </si>
  <si>
    <t>Beaverville</t>
  </si>
  <si>
    <t>Bonfield</t>
  </si>
  <si>
    <t>Bourbonnais</t>
  </si>
  <si>
    <t>Bradley</t>
  </si>
  <si>
    <t>Buckingham</t>
  </si>
  <si>
    <t>Buckley</t>
  </si>
  <si>
    <t>Cabery</t>
  </si>
  <si>
    <t>Campus</t>
  </si>
  <si>
    <t>Chatsworth</t>
  </si>
  <si>
    <t>Chebanse</t>
  </si>
  <si>
    <t>Cissna Park</t>
  </si>
  <si>
    <t>Claytonville</t>
  </si>
  <si>
    <t>Clifton</t>
  </si>
  <si>
    <t>Crescent City</t>
  </si>
  <si>
    <t>Cullom</t>
  </si>
  <si>
    <t>Danforth</t>
  </si>
  <si>
    <t>Donovan</t>
  </si>
  <si>
    <t>East Lynn</t>
  </si>
  <si>
    <t>Vermilion</t>
  </si>
  <si>
    <t>Elliott</t>
  </si>
  <si>
    <t>Emington</t>
  </si>
  <si>
    <t>Essex</t>
  </si>
  <si>
    <t>Gibson City</t>
  </si>
  <si>
    <t>Gilman</t>
  </si>
  <si>
    <t>Goodwine</t>
  </si>
  <si>
    <t>Grant Park</t>
  </si>
  <si>
    <t>Herscher</t>
  </si>
  <si>
    <t>Hoopeston</t>
  </si>
  <si>
    <t>Hopkins Park</t>
  </si>
  <si>
    <t>Kempton</t>
  </si>
  <si>
    <t>Loda</t>
  </si>
  <si>
    <t>Ludlow</t>
  </si>
  <si>
    <t>Champaign</t>
  </si>
  <si>
    <t>Manteno</t>
  </si>
  <si>
    <t>Martinton</t>
  </si>
  <si>
    <t>Melvin</t>
  </si>
  <si>
    <t>Milford</t>
  </si>
  <si>
    <t>Momence</t>
  </si>
  <si>
    <t>Onarga</t>
  </si>
  <si>
    <t>Papineau</t>
  </si>
  <si>
    <t>Paxton</t>
  </si>
  <si>
    <t>Piper City</t>
  </si>
  <si>
    <t>Rankin</t>
  </si>
  <si>
    <t>Reddick</t>
  </si>
  <si>
    <t>Roberts</t>
  </si>
  <si>
    <t>Rossville</t>
  </si>
  <si>
    <t>Saint Anne</t>
  </si>
  <si>
    <t>Stockland</t>
  </si>
  <si>
    <t>Thawville</t>
  </si>
  <si>
    <t>Union Hill</t>
  </si>
  <si>
    <t>Watseka</t>
  </si>
  <si>
    <t>Wellington</t>
  </si>
  <si>
    <t>Woodland</t>
  </si>
  <si>
    <t>Apple River</t>
  </si>
  <si>
    <t>Ashton</t>
  </si>
  <si>
    <t>Baileyville</t>
  </si>
  <si>
    <t>Belvidere</t>
  </si>
  <si>
    <t>Byron</t>
  </si>
  <si>
    <t>Caledonia</t>
  </si>
  <si>
    <t>Capron</t>
  </si>
  <si>
    <t>Cedarville</t>
  </si>
  <si>
    <t>Chadwick</t>
  </si>
  <si>
    <t>Chana</t>
  </si>
  <si>
    <t>Cherry Valley</t>
  </si>
  <si>
    <t>Winnebago</t>
  </si>
  <si>
    <t>Dakota</t>
  </si>
  <si>
    <t>Davis</t>
  </si>
  <si>
    <t>Davis Junction</t>
  </si>
  <si>
    <t>Durand</t>
  </si>
  <si>
    <t>East Dubuque</t>
  </si>
  <si>
    <t>Eleroy</t>
  </si>
  <si>
    <t>Elizabeth</t>
  </si>
  <si>
    <t>Forreston</t>
  </si>
  <si>
    <t>Franklin Grove</t>
  </si>
  <si>
    <t>Freeport</t>
  </si>
  <si>
    <t>Galena</t>
  </si>
  <si>
    <t>Galt</t>
  </si>
  <si>
    <t>Garden Prairie</t>
  </si>
  <si>
    <t>German Valley</t>
  </si>
  <si>
    <t>Hanover</t>
  </si>
  <si>
    <t>Harmon</t>
  </si>
  <si>
    <t>Holcomb</t>
  </si>
  <si>
    <t>Kent</t>
  </si>
  <si>
    <t>Lanark</t>
  </si>
  <si>
    <t>Leaf River</t>
  </si>
  <si>
    <t>Lena</t>
  </si>
  <si>
    <t>Lindenwood</t>
  </si>
  <si>
    <t>Mc Connell</t>
  </si>
  <si>
    <t>Milledgeville</t>
  </si>
  <si>
    <t>Monroe Center</t>
  </si>
  <si>
    <t>Mount Carroll</t>
  </si>
  <si>
    <t>Mount Morris</t>
  </si>
  <si>
    <t>Nachusa</t>
  </si>
  <si>
    <t>Nelson</t>
  </si>
  <si>
    <t>Nora</t>
  </si>
  <si>
    <t>Orangeville</t>
  </si>
  <si>
    <t>Oregon</t>
  </si>
  <si>
    <t>Pearl City</t>
  </si>
  <si>
    <t>Pecatonica</t>
  </si>
  <si>
    <t>Polo</t>
  </si>
  <si>
    <t>Poplar Grove</t>
  </si>
  <si>
    <t>Ridott</t>
  </si>
  <si>
    <t>Rochelle</t>
  </si>
  <si>
    <t>Rock City</t>
  </si>
  <si>
    <t>Rock Falls</t>
  </si>
  <si>
    <t>Rockton</t>
  </si>
  <si>
    <t>Roscoe</t>
  </si>
  <si>
    <t>Savanna</t>
  </si>
  <si>
    <t>Scales Mound</t>
  </si>
  <si>
    <t>Seward</t>
  </si>
  <si>
    <t>Shannon</t>
  </si>
  <si>
    <t>Shirland</t>
  </si>
  <si>
    <t>South Beloit</t>
  </si>
  <si>
    <t>Sterling</t>
  </si>
  <si>
    <t>Stillman Valley</t>
  </si>
  <si>
    <t>Stockton</t>
  </si>
  <si>
    <t>Warren</t>
  </si>
  <si>
    <t>Winslow</t>
  </si>
  <si>
    <t>Woosung</t>
  </si>
  <si>
    <t>Rockford</t>
  </si>
  <si>
    <t>Loves Park</t>
  </si>
  <si>
    <t>Machesney Park</t>
  </si>
  <si>
    <t>Rock Island</t>
  </si>
  <si>
    <t>Albany</t>
  </si>
  <si>
    <t>Aledo</t>
  </si>
  <si>
    <t>Andalusia</t>
  </si>
  <si>
    <t>Andover</t>
  </si>
  <si>
    <t>Henry</t>
  </si>
  <si>
    <t>Annawan</t>
  </si>
  <si>
    <t>Atkinson</t>
  </si>
  <si>
    <t>Barstow</t>
  </si>
  <si>
    <t>Buffalo Prairie</t>
  </si>
  <si>
    <t>Cambridge</t>
  </si>
  <si>
    <t>Carbon Cliff</t>
  </si>
  <si>
    <t>Coal Valley</t>
  </si>
  <si>
    <t>Colona</t>
  </si>
  <si>
    <t>Cordova</t>
  </si>
  <si>
    <t>Deer Grove</t>
  </si>
  <si>
    <t>East Moline</t>
  </si>
  <si>
    <t>Erie</t>
  </si>
  <si>
    <t>Fenton</t>
  </si>
  <si>
    <t>Fulton</t>
  </si>
  <si>
    <t>Geneseo</t>
  </si>
  <si>
    <t>Hampton</t>
  </si>
  <si>
    <t>Hillsdale</t>
  </si>
  <si>
    <t>Hooppole</t>
  </si>
  <si>
    <t>Illinois City</t>
  </si>
  <si>
    <t>Joy</t>
  </si>
  <si>
    <t>Lyndon</t>
  </si>
  <si>
    <t>Lynn Center</t>
  </si>
  <si>
    <t>Matherville</t>
  </si>
  <si>
    <t>Milan</t>
  </si>
  <si>
    <t>Moline</t>
  </si>
  <si>
    <t>Morrison</t>
  </si>
  <si>
    <t>New Boston</t>
  </si>
  <si>
    <t>Orion</t>
  </si>
  <si>
    <t>Osco</t>
  </si>
  <si>
    <t>Port Byron</t>
  </si>
  <si>
    <t>Preemption</t>
  </si>
  <si>
    <t>Prophetstown</t>
  </si>
  <si>
    <t>Rapids City</t>
  </si>
  <si>
    <t>Reynolds</t>
  </si>
  <si>
    <t>Sherrard</t>
  </si>
  <si>
    <t>Silvis</t>
  </si>
  <si>
    <t>Tampico</t>
  </si>
  <si>
    <t>Taylor Ridge</t>
  </si>
  <si>
    <t>Thomson</t>
  </si>
  <si>
    <t>Amboy</t>
  </si>
  <si>
    <t>Ancona</t>
  </si>
  <si>
    <t>Arlington</t>
  </si>
  <si>
    <t>Bureau</t>
  </si>
  <si>
    <t>Blackstone</t>
  </si>
  <si>
    <t>Buda</t>
  </si>
  <si>
    <t>Cedar Point</t>
  </si>
  <si>
    <t>Cherry</t>
  </si>
  <si>
    <t>Compton</t>
  </si>
  <si>
    <t>Cornell</t>
  </si>
  <si>
    <t>Dalzell</t>
  </si>
  <si>
    <t>Dana</t>
  </si>
  <si>
    <t>Depue</t>
  </si>
  <si>
    <t>Dover</t>
  </si>
  <si>
    <t>Eldena</t>
  </si>
  <si>
    <t>Grand Ridge</t>
  </si>
  <si>
    <t>Granville</t>
  </si>
  <si>
    <t>Putnam</t>
  </si>
  <si>
    <t>Hennepin</t>
  </si>
  <si>
    <t>Kasbeer</t>
  </si>
  <si>
    <t>Ladd</t>
  </si>
  <si>
    <t>La Moille</t>
  </si>
  <si>
    <t>Lee Center</t>
  </si>
  <si>
    <t>Leonore</t>
  </si>
  <si>
    <t>Long Point</t>
  </si>
  <si>
    <t>Lostant</t>
  </si>
  <si>
    <t>Mc Nabb</t>
  </si>
  <si>
    <t>Magnolia</t>
  </si>
  <si>
    <t>Malden</t>
  </si>
  <si>
    <t>Manlius</t>
  </si>
  <si>
    <t>Mark</t>
  </si>
  <si>
    <t>Marseilles</t>
  </si>
  <si>
    <t>Mendota</t>
  </si>
  <si>
    <t>Mineral</t>
  </si>
  <si>
    <t>Neponset</t>
  </si>
  <si>
    <t>New Bedford</t>
  </si>
  <si>
    <t>Oglesby</t>
  </si>
  <si>
    <t>Ohio</t>
  </si>
  <si>
    <t>Ottawa</t>
  </si>
  <si>
    <t>Paw Paw</t>
  </si>
  <si>
    <t>Peru</t>
  </si>
  <si>
    <t>Princeton</t>
  </si>
  <si>
    <t>Rutland</t>
  </si>
  <si>
    <t>Seatonville</t>
  </si>
  <si>
    <t>Seneca</t>
  </si>
  <si>
    <t>Sheffield</t>
  </si>
  <si>
    <t>Spring Valley</t>
  </si>
  <si>
    <t>Standard</t>
  </si>
  <si>
    <t>Streator</t>
  </si>
  <si>
    <t>Sublette</t>
  </si>
  <si>
    <t>Tiskilwa</t>
  </si>
  <si>
    <t>Toluca</t>
  </si>
  <si>
    <t>Marshall</t>
  </si>
  <si>
    <t>Tonica</t>
  </si>
  <si>
    <t>Triumph</t>
  </si>
  <si>
    <t>Troy Grove</t>
  </si>
  <si>
    <t>Utica</t>
  </si>
  <si>
    <t>Van Orin</t>
  </si>
  <si>
    <t>Varna</t>
  </si>
  <si>
    <t>Walnut</t>
  </si>
  <si>
    <t>Wenona</t>
  </si>
  <si>
    <t>West Brooklyn</t>
  </si>
  <si>
    <t>Wyanet</t>
  </si>
  <si>
    <t>Galesburg</t>
  </si>
  <si>
    <t>Abingdon</t>
  </si>
  <si>
    <t>Adair</t>
  </si>
  <si>
    <t>Alexis</t>
  </si>
  <si>
    <t>Alpha</t>
  </si>
  <si>
    <t>Altona</t>
  </si>
  <si>
    <t>Avon</t>
  </si>
  <si>
    <t>Bardolph</t>
  </si>
  <si>
    <t>Berwick</t>
  </si>
  <si>
    <t>Biggsville</t>
  </si>
  <si>
    <t>Henderson</t>
  </si>
  <si>
    <t>Bishop Hill</t>
  </si>
  <si>
    <t>Blandinsville</t>
  </si>
  <si>
    <t>Bradford</t>
  </si>
  <si>
    <t>Bushnell</t>
  </si>
  <si>
    <t>Cameron</t>
  </si>
  <si>
    <t>Camp Grove</t>
  </si>
  <si>
    <t>Carman</t>
  </si>
  <si>
    <t>Castleton</t>
  </si>
  <si>
    <t>Cuba</t>
  </si>
  <si>
    <t>Dahinda</t>
  </si>
  <si>
    <t>East Galesburg</t>
  </si>
  <si>
    <t>Ellisville</t>
  </si>
  <si>
    <t>Fairview</t>
  </si>
  <si>
    <t>Fiatt</t>
  </si>
  <si>
    <t>Galva</t>
  </si>
  <si>
    <t>Gerlaw</t>
  </si>
  <si>
    <t>Gilson</t>
  </si>
  <si>
    <t>Gladstone</t>
  </si>
  <si>
    <t>Good Hope</t>
  </si>
  <si>
    <t>Industry</t>
  </si>
  <si>
    <t>Ipava</t>
  </si>
  <si>
    <t>Keithsburg</t>
  </si>
  <si>
    <t>Kewanee</t>
  </si>
  <si>
    <t>Kirkwood</t>
  </si>
  <si>
    <t>Knoxville</t>
  </si>
  <si>
    <t>La Fayette</t>
  </si>
  <si>
    <t>La Harpe</t>
  </si>
  <si>
    <t>Laura</t>
  </si>
  <si>
    <t>Peoria</t>
  </si>
  <si>
    <t>Littleton</t>
  </si>
  <si>
    <t>Little York</t>
  </si>
  <si>
    <t>Lomax</t>
  </si>
  <si>
    <t>Macomb</t>
  </si>
  <si>
    <t>Maquon</t>
  </si>
  <si>
    <t>Marietta</t>
  </si>
  <si>
    <t>Media</t>
  </si>
  <si>
    <t>Monmouth</t>
  </si>
  <si>
    <t>New Windsor</t>
  </si>
  <si>
    <t>North Henderson</t>
  </si>
  <si>
    <t>Oneida</t>
  </si>
  <si>
    <t>Ophiem</t>
  </si>
  <si>
    <t>Oquawka</t>
  </si>
  <si>
    <t>Prairie City</t>
  </si>
  <si>
    <t>Raritan</t>
  </si>
  <si>
    <t>Rio</t>
  </si>
  <si>
    <t>Roseville</t>
  </si>
  <si>
    <t>Saint Augustine</t>
  </si>
  <si>
    <t>Sciota</t>
  </si>
  <si>
    <t>Seaton</t>
  </si>
  <si>
    <t>Smithfield</t>
  </si>
  <si>
    <t>Smithshire</t>
  </si>
  <si>
    <t>Speer</t>
  </si>
  <si>
    <t>Stronghurst</t>
  </si>
  <si>
    <t>Table Grove</t>
  </si>
  <si>
    <t>Toulon</t>
  </si>
  <si>
    <t>Vermont</t>
  </si>
  <si>
    <t>Victoria</t>
  </si>
  <si>
    <t>Viola</t>
  </si>
  <si>
    <t>Wataga</t>
  </si>
  <si>
    <t>Williamsfield</t>
  </si>
  <si>
    <t>Woodhull</t>
  </si>
  <si>
    <t>Wyoming</t>
  </si>
  <si>
    <t>Astoria</t>
  </si>
  <si>
    <t>Benson</t>
  </si>
  <si>
    <t>Brimfield</t>
  </si>
  <si>
    <t>Bryant</t>
  </si>
  <si>
    <t>Canton</t>
  </si>
  <si>
    <t>Chillicothe</t>
  </si>
  <si>
    <t>Dunfermline</t>
  </si>
  <si>
    <t>Dunlap</t>
  </si>
  <si>
    <t>Edelstein</t>
  </si>
  <si>
    <t>Edwards</t>
  </si>
  <si>
    <t>Elmwood</t>
  </si>
  <si>
    <t>Eureka</t>
  </si>
  <si>
    <t>Farmington</t>
  </si>
  <si>
    <t>Forest City</t>
  </si>
  <si>
    <t>Glasford</t>
  </si>
  <si>
    <t>Green Valley</t>
  </si>
  <si>
    <t>Groveland</t>
  </si>
  <si>
    <t>Hanna City</t>
  </si>
  <si>
    <t>Kingston Mines</t>
  </si>
  <si>
    <t>Lacon</t>
  </si>
  <si>
    <t>La Rose</t>
  </si>
  <si>
    <t>Lewistown</t>
  </si>
  <si>
    <t>Liverpool</t>
  </si>
  <si>
    <t>London Mills</t>
  </si>
  <si>
    <t>Lowpoint</t>
  </si>
  <si>
    <t>Manito</t>
  </si>
  <si>
    <t>Mapleton</t>
  </si>
  <si>
    <t>Metamora</t>
  </si>
  <si>
    <t>Morton</t>
  </si>
  <si>
    <t>Mossville</t>
  </si>
  <si>
    <t>Norris</t>
  </si>
  <si>
    <t>Pekin</t>
  </si>
  <si>
    <t>Princeville</t>
  </si>
  <si>
    <t>Roanoke</t>
  </si>
  <si>
    <t>Rome</t>
  </si>
  <si>
    <t>Saint David</t>
  </si>
  <si>
    <t>South Pekin</t>
  </si>
  <si>
    <t>Sparland</t>
  </si>
  <si>
    <t>Topeka</t>
  </si>
  <si>
    <t>Tremont</t>
  </si>
  <si>
    <t>Trivoli</t>
  </si>
  <si>
    <t>Washburn</t>
  </si>
  <si>
    <t>Yates City</t>
  </si>
  <si>
    <t>Creve Coeur</t>
  </si>
  <si>
    <t>East Peoria</t>
  </si>
  <si>
    <t>Peoria Heights</t>
  </si>
  <si>
    <t>Bloomington</t>
  </si>
  <si>
    <t>Anchor</t>
  </si>
  <si>
    <t>Armington</t>
  </si>
  <si>
    <t>Arrowsmith</t>
  </si>
  <si>
    <t>Atlanta</t>
  </si>
  <si>
    <t>Logan</t>
  </si>
  <si>
    <t>Bellflower</t>
  </si>
  <si>
    <t>Carlock</t>
  </si>
  <si>
    <t>Chenoa</t>
  </si>
  <si>
    <t>Clinton</t>
  </si>
  <si>
    <t>Dewitt</t>
  </si>
  <si>
    <t>Colfax</t>
  </si>
  <si>
    <t>Congerville</t>
  </si>
  <si>
    <t>Cooksville</t>
  </si>
  <si>
    <t>Cropsey</t>
  </si>
  <si>
    <t>Danvers</t>
  </si>
  <si>
    <t>Deer Creek</t>
  </si>
  <si>
    <t>Delavan</t>
  </si>
  <si>
    <t>Downs</t>
  </si>
  <si>
    <t>Ellsworth</t>
  </si>
  <si>
    <t>El Paso</t>
  </si>
  <si>
    <t>Fairbury</t>
  </si>
  <si>
    <t>Flanagan</t>
  </si>
  <si>
    <t>Forrest</t>
  </si>
  <si>
    <t>Goodfield</t>
  </si>
  <si>
    <t>Graymont</t>
  </si>
  <si>
    <t>Gridley</t>
  </si>
  <si>
    <t>Heyworth</t>
  </si>
  <si>
    <t>Hopedale</t>
  </si>
  <si>
    <t>Hudson</t>
  </si>
  <si>
    <t>Kenney</t>
  </si>
  <si>
    <t>Lane</t>
  </si>
  <si>
    <t>Lawndale</t>
  </si>
  <si>
    <t>Le Roy</t>
  </si>
  <si>
    <t>Lexington</t>
  </si>
  <si>
    <t>Mc Lean</t>
  </si>
  <si>
    <t>Mackinaw</t>
  </si>
  <si>
    <t>Maroa</t>
  </si>
  <si>
    <t>Macon</t>
  </si>
  <si>
    <t>Merna</t>
  </si>
  <si>
    <t>Minier</t>
  </si>
  <si>
    <t>Minonk</t>
  </si>
  <si>
    <t>Normal</t>
  </si>
  <si>
    <t>Pontiac</t>
  </si>
  <si>
    <t>Saunemin</t>
  </si>
  <si>
    <t>Saybrook</t>
  </si>
  <si>
    <t>Secor</t>
  </si>
  <si>
    <t>Sibley</t>
  </si>
  <si>
    <t>Stanford</t>
  </si>
  <si>
    <t>Strawn</t>
  </si>
  <si>
    <t>Towanda</t>
  </si>
  <si>
    <t>Wapella</t>
  </si>
  <si>
    <t>Waynesville</t>
  </si>
  <si>
    <t>Urbana</t>
  </si>
  <si>
    <t>Allerton</t>
  </si>
  <si>
    <t>Alvin</t>
  </si>
  <si>
    <t>Bement</t>
  </si>
  <si>
    <t>Bismarck</t>
  </si>
  <si>
    <t>Bondville</t>
  </si>
  <si>
    <t>Broadlands</t>
  </si>
  <si>
    <t>Catlin</t>
  </si>
  <si>
    <t>Cerro Gordo</t>
  </si>
  <si>
    <t>Cisco</t>
  </si>
  <si>
    <t>Collison</t>
  </si>
  <si>
    <t>Danville</t>
  </si>
  <si>
    <t>Tilton</t>
  </si>
  <si>
    <t>De Land</t>
  </si>
  <si>
    <t>Dewey</t>
  </si>
  <si>
    <t>Fairmount</t>
  </si>
  <si>
    <t>Farmer City</t>
  </si>
  <si>
    <t>Fisher</t>
  </si>
  <si>
    <t>Fithian</t>
  </si>
  <si>
    <t>Foosland</t>
  </si>
  <si>
    <t>Georgetown</t>
  </si>
  <si>
    <t>Gifford</t>
  </si>
  <si>
    <t>Henning</t>
  </si>
  <si>
    <t>Homer</t>
  </si>
  <si>
    <t>Indianola</t>
  </si>
  <si>
    <t>Ivesdale</t>
  </si>
  <si>
    <t>Longview</t>
  </si>
  <si>
    <t>Mahomet</t>
  </si>
  <si>
    <t>Mansfield</t>
  </si>
  <si>
    <t>Milmine</t>
  </si>
  <si>
    <t>Monticello</t>
  </si>
  <si>
    <t>Muncie</t>
  </si>
  <si>
    <t>Oakwood</t>
  </si>
  <si>
    <t>Ogden</t>
  </si>
  <si>
    <t>Penfield</t>
  </si>
  <si>
    <t>Pesotum</t>
  </si>
  <si>
    <t>Philo</t>
  </si>
  <si>
    <t>Potomac</t>
  </si>
  <si>
    <t>Rantoul</t>
  </si>
  <si>
    <t>Ridge Farm</t>
  </si>
  <si>
    <t>Royal</t>
  </si>
  <si>
    <t>Sadorus</t>
  </si>
  <si>
    <t>Saint Joseph</t>
  </si>
  <si>
    <t>Savoy</t>
  </si>
  <si>
    <t>Seymour</t>
  </si>
  <si>
    <t>Sidell</t>
  </si>
  <si>
    <t>Sidney</t>
  </si>
  <si>
    <t>Thomasboro</t>
  </si>
  <si>
    <t>Tolono</t>
  </si>
  <si>
    <t>Weldon</t>
  </si>
  <si>
    <t>Westville</t>
  </si>
  <si>
    <t>White Heath</t>
  </si>
  <si>
    <t>Arcola</t>
  </si>
  <si>
    <t>Arthur</t>
  </si>
  <si>
    <t>Ashmore</t>
  </si>
  <si>
    <t>Atwood</t>
  </si>
  <si>
    <t>Bethany</t>
  </si>
  <si>
    <t>Brocton</t>
  </si>
  <si>
    <t>Camargo</t>
  </si>
  <si>
    <t>Charleston</t>
  </si>
  <si>
    <t>Chrisman</t>
  </si>
  <si>
    <t>Dalton City</t>
  </si>
  <si>
    <t>Gays</t>
  </si>
  <si>
    <t>Hammond</t>
  </si>
  <si>
    <t>Hindsboro</t>
  </si>
  <si>
    <t>Humboldt</t>
  </si>
  <si>
    <t>Hume</t>
  </si>
  <si>
    <t>Kansas</t>
  </si>
  <si>
    <t>La Place</t>
  </si>
  <si>
    <t>Lovington</t>
  </si>
  <si>
    <t>Mattoon</t>
  </si>
  <si>
    <t>Metcalf</t>
  </si>
  <si>
    <t>Murdock</t>
  </si>
  <si>
    <t>Newman</t>
  </si>
  <si>
    <t>Oakland</t>
  </si>
  <si>
    <t>Paris</t>
  </si>
  <si>
    <t>Redmon</t>
  </si>
  <si>
    <t>Sullivan</t>
  </si>
  <si>
    <t>Tuscola</t>
  </si>
  <si>
    <t>Villa Grove</t>
  </si>
  <si>
    <t>Windsor</t>
  </si>
  <si>
    <t>Alhambra</t>
  </si>
  <si>
    <t>Madison</t>
  </si>
  <si>
    <t>Alton</t>
  </si>
  <si>
    <t>Batchtown</t>
  </si>
  <si>
    <t>Calhoun</t>
  </si>
  <si>
    <t>Benld</t>
  </si>
  <si>
    <t>Bethalto</t>
  </si>
  <si>
    <t>Bingham</t>
  </si>
  <si>
    <t>Brighton</t>
  </si>
  <si>
    <t>Brussels</t>
  </si>
  <si>
    <t>Bunker Hill</t>
  </si>
  <si>
    <t>Butler</t>
  </si>
  <si>
    <t>Carrollton</t>
  </si>
  <si>
    <t>Coffeen</t>
  </si>
  <si>
    <t>Cottage Hills</t>
  </si>
  <si>
    <t>Donnellson</t>
  </si>
  <si>
    <t>Dorsey</t>
  </si>
  <si>
    <t>Dow</t>
  </si>
  <si>
    <t>Eagarville</t>
  </si>
  <si>
    <t>East Alton</t>
  </si>
  <si>
    <t>Edwardsville</t>
  </si>
  <si>
    <t>Eldred</t>
  </si>
  <si>
    <t>Elsah</t>
  </si>
  <si>
    <t>Fidelity</t>
  </si>
  <si>
    <t>Fieldon</t>
  </si>
  <si>
    <t>Fillmore</t>
  </si>
  <si>
    <t>Gillespie</t>
  </si>
  <si>
    <t>Glen Carbon</t>
  </si>
  <si>
    <t>Godfrey</t>
  </si>
  <si>
    <t>Golden Eagle</t>
  </si>
  <si>
    <t>Grafton</t>
  </si>
  <si>
    <t>Granite City</t>
  </si>
  <si>
    <t>Greenfield</t>
  </si>
  <si>
    <t>Hamburg</t>
  </si>
  <si>
    <t>Hamel</t>
  </si>
  <si>
    <t>Hardin</t>
  </si>
  <si>
    <t>Hartford</t>
  </si>
  <si>
    <t>Hillsboro</t>
  </si>
  <si>
    <t>Hillview</t>
  </si>
  <si>
    <t>Irving</t>
  </si>
  <si>
    <t>Jerseyville</t>
  </si>
  <si>
    <t>Kampsville</t>
  </si>
  <si>
    <t>Litchfield</t>
  </si>
  <si>
    <t>Lovejoy</t>
  </si>
  <si>
    <t>Marine</t>
  </si>
  <si>
    <t>Maryville</t>
  </si>
  <si>
    <t>Medora</t>
  </si>
  <si>
    <t>Moro</t>
  </si>
  <si>
    <t>Mount Olive</t>
  </si>
  <si>
    <t>Mozier</t>
  </si>
  <si>
    <t>National Stock Yards</t>
  </si>
  <si>
    <t>New Douglas</t>
  </si>
  <si>
    <t>Nokomis</t>
  </si>
  <si>
    <t>Ohlman</t>
  </si>
  <si>
    <t>Panama</t>
  </si>
  <si>
    <t>Patterson</t>
  </si>
  <si>
    <t>Piasa</t>
  </si>
  <si>
    <t>Ramsey</t>
  </si>
  <si>
    <t>Rockbridge</t>
  </si>
  <si>
    <t>Roodhouse</t>
  </si>
  <si>
    <t>Rosamond</t>
  </si>
  <si>
    <t>Roxana</t>
  </si>
  <si>
    <t>Sawyerville</t>
  </si>
  <si>
    <t>Sorento</t>
  </si>
  <si>
    <t>South Roxana</t>
  </si>
  <si>
    <t>Staunton</t>
  </si>
  <si>
    <t>Taylor Springs</t>
  </si>
  <si>
    <t>Venice</t>
  </si>
  <si>
    <t>Walshville</t>
  </si>
  <si>
    <t>White Hall</t>
  </si>
  <si>
    <t>Wilsonville</t>
  </si>
  <si>
    <t>Witt</t>
  </si>
  <si>
    <t>Wood River</t>
  </si>
  <si>
    <t>Worden</t>
  </si>
  <si>
    <t>Wrights</t>
  </si>
  <si>
    <t>East Saint Louis</t>
  </si>
  <si>
    <t>Fairview Heights</t>
  </si>
  <si>
    <t>Addieville</t>
  </si>
  <si>
    <t>Albers</t>
  </si>
  <si>
    <t>Aviston</t>
  </si>
  <si>
    <t>Baldwin</t>
  </si>
  <si>
    <t>Bartelso</t>
  </si>
  <si>
    <t>Beckemeyer</t>
  </si>
  <si>
    <t>Belleville</t>
  </si>
  <si>
    <t>Mascoutah</t>
  </si>
  <si>
    <t>Scott Air Force Base</t>
  </si>
  <si>
    <t>Breese</t>
  </si>
  <si>
    <t>Carlyle</t>
  </si>
  <si>
    <t>Caseyville</t>
  </si>
  <si>
    <t>Chester</t>
  </si>
  <si>
    <t>Collinsville</t>
  </si>
  <si>
    <t>Columbia</t>
  </si>
  <si>
    <t>Coulterville</t>
  </si>
  <si>
    <t>Cutler</t>
  </si>
  <si>
    <t>Perry</t>
  </si>
  <si>
    <t>Dupo</t>
  </si>
  <si>
    <t>East Carondelet</t>
  </si>
  <si>
    <t>Ellis Grove</t>
  </si>
  <si>
    <t>Evansville</t>
  </si>
  <si>
    <t>Freeburg</t>
  </si>
  <si>
    <t>Fults</t>
  </si>
  <si>
    <t>Germantown</t>
  </si>
  <si>
    <t>Greenville</t>
  </si>
  <si>
    <t>Hagarstown</t>
  </si>
  <si>
    <t>Hecker</t>
  </si>
  <si>
    <t>Highland</t>
  </si>
  <si>
    <t>Hoffman</t>
  </si>
  <si>
    <t>Huey</t>
  </si>
  <si>
    <t>Keyesport</t>
  </si>
  <si>
    <t>Lebanon</t>
  </si>
  <si>
    <t>Lenzburg</t>
  </si>
  <si>
    <t>Maeystown</t>
  </si>
  <si>
    <t>Marissa</t>
  </si>
  <si>
    <t>Menard</t>
  </si>
  <si>
    <t>Millstadt</t>
  </si>
  <si>
    <t>Modoc</t>
  </si>
  <si>
    <t>Mulberry Grove</t>
  </si>
  <si>
    <t>Nashville</t>
  </si>
  <si>
    <t>New Athens</t>
  </si>
  <si>
    <t>New Baden</t>
  </si>
  <si>
    <t>New Memphis</t>
  </si>
  <si>
    <t>Oakdale</t>
  </si>
  <si>
    <t>O Fallon</t>
  </si>
  <si>
    <t>Okawville</t>
  </si>
  <si>
    <t>Percy</t>
  </si>
  <si>
    <t>Pierron</t>
  </si>
  <si>
    <t>Pinckneyville</t>
  </si>
  <si>
    <t>Pocahontas</t>
  </si>
  <si>
    <t>Prairie Du Rocher</t>
  </si>
  <si>
    <t>Red Bud</t>
  </si>
  <si>
    <t>Renault</t>
  </si>
  <si>
    <t>Rockwood</t>
  </si>
  <si>
    <t>Saint Jacob</t>
  </si>
  <si>
    <t>Saint Libory</t>
  </si>
  <si>
    <t>Smithboro</t>
  </si>
  <si>
    <t>Smithton</t>
  </si>
  <si>
    <t>Sparta</t>
  </si>
  <si>
    <t>Steeleville</t>
  </si>
  <si>
    <t>Summerfield</t>
  </si>
  <si>
    <t>Tilden</t>
  </si>
  <si>
    <t>Trenton</t>
  </si>
  <si>
    <t>Troy</t>
  </si>
  <si>
    <t>Valmeyer</t>
  </si>
  <si>
    <t>Walsh</t>
  </si>
  <si>
    <t>Waterloo</t>
  </si>
  <si>
    <t>Basco</t>
  </si>
  <si>
    <t>Baylis</t>
  </si>
  <si>
    <t>Bowen</t>
  </si>
  <si>
    <t>Camden</t>
  </si>
  <si>
    <t>Camp Point</t>
  </si>
  <si>
    <t>Carthage</t>
  </si>
  <si>
    <t>Chambersburg</t>
  </si>
  <si>
    <t>Clayton</t>
  </si>
  <si>
    <t>Coatsburg</t>
  </si>
  <si>
    <t>Colchester</t>
  </si>
  <si>
    <t>Colusa</t>
  </si>
  <si>
    <t>Dallas City</t>
  </si>
  <si>
    <t>Elvaston</t>
  </si>
  <si>
    <t>Ferris</t>
  </si>
  <si>
    <t>Fowler</t>
  </si>
  <si>
    <t>Golden</t>
  </si>
  <si>
    <t>Griggsville</t>
  </si>
  <si>
    <t>Hamilton</t>
  </si>
  <si>
    <t>Hull</t>
  </si>
  <si>
    <t>Huntsville</t>
  </si>
  <si>
    <t>Kinderhook</t>
  </si>
  <si>
    <t>La Prairie</t>
  </si>
  <si>
    <t>Liberty</t>
  </si>
  <si>
    <t>Lima</t>
  </si>
  <si>
    <t>Loraine</t>
  </si>
  <si>
    <t>Mendon</t>
  </si>
  <si>
    <t>Milton</t>
  </si>
  <si>
    <t>Mount Sterling</t>
  </si>
  <si>
    <t>Nauvoo</t>
  </si>
  <si>
    <t>Nebo</t>
  </si>
  <si>
    <t>New Canton</t>
  </si>
  <si>
    <t>New Salem</t>
  </si>
  <si>
    <t>Niota</t>
  </si>
  <si>
    <t>Paloma</t>
  </si>
  <si>
    <t>Payson</t>
  </si>
  <si>
    <t>Pearl</t>
  </si>
  <si>
    <t>Pittsfield</t>
  </si>
  <si>
    <t>Plainville</t>
  </si>
  <si>
    <t>Pleasant Hill</t>
  </si>
  <si>
    <t>Plymouth</t>
  </si>
  <si>
    <t>Rockport</t>
  </si>
  <si>
    <t>Sutter</t>
  </si>
  <si>
    <t>Tennessee</t>
  </si>
  <si>
    <t>Timewell</t>
  </si>
  <si>
    <t>Ursa</t>
  </si>
  <si>
    <t>Versailles</t>
  </si>
  <si>
    <t>Warsaw</t>
  </si>
  <si>
    <t>West Point</t>
  </si>
  <si>
    <t>Effingham</t>
  </si>
  <si>
    <t>Allendale</t>
  </si>
  <si>
    <t>Altamont</t>
  </si>
  <si>
    <t>Annapolis</t>
  </si>
  <si>
    <t>Beecher City</t>
  </si>
  <si>
    <t>Bridgeport</t>
  </si>
  <si>
    <t>Brownstown</t>
  </si>
  <si>
    <t>Casey</t>
  </si>
  <si>
    <t>Claremont</t>
  </si>
  <si>
    <t>Cowden</t>
  </si>
  <si>
    <t>Dennison</t>
  </si>
  <si>
    <t>Dieterich</t>
  </si>
  <si>
    <t>Dundas</t>
  </si>
  <si>
    <t>Edgewood</t>
  </si>
  <si>
    <t>Flat Rock</t>
  </si>
  <si>
    <t>Greenup</t>
  </si>
  <si>
    <t>Herrick</t>
  </si>
  <si>
    <t>Hidalgo</t>
  </si>
  <si>
    <t>Hutsonville</t>
  </si>
  <si>
    <t>Ingraham</t>
  </si>
  <si>
    <t>Janesville</t>
  </si>
  <si>
    <t>Jewett</t>
  </si>
  <si>
    <t>Lakewood</t>
  </si>
  <si>
    <t>Lawrenceville</t>
  </si>
  <si>
    <t>Lerna</t>
  </si>
  <si>
    <t>Martinsville</t>
  </si>
  <si>
    <t>Mode</t>
  </si>
  <si>
    <t>Montrose</t>
  </si>
  <si>
    <t>Mount Erie</t>
  </si>
  <si>
    <t>Neoga</t>
  </si>
  <si>
    <t>Newton</t>
  </si>
  <si>
    <t>Oblong</t>
  </si>
  <si>
    <t>Olney</t>
  </si>
  <si>
    <t>Palestine</t>
  </si>
  <si>
    <t>Parkersburg</t>
  </si>
  <si>
    <t>Robinson</t>
  </si>
  <si>
    <t>Saint Elmo</t>
  </si>
  <si>
    <t>Sainte Marie</t>
  </si>
  <si>
    <t>Saint Francisville</t>
  </si>
  <si>
    <t>Shumway</t>
  </si>
  <si>
    <t>Sigel</t>
  </si>
  <si>
    <t>Stewardson</t>
  </si>
  <si>
    <t>Stoy</t>
  </si>
  <si>
    <t>Strasburg</t>
  </si>
  <si>
    <t>Sumner</t>
  </si>
  <si>
    <t>Teutopolis</t>
  </si>
  <si>
    <t>Toledo</t>
  </si>
  <si>
    <t>Trilla</t>
  </si>
  <si>
    <t>Vandalia</t>
  </si>
  <si>
    <t>Watson</t>
  </si>
  <si>
    <t>Westfield</t>
  </si>
  <si>
    <t>West Liberty</t>
  </si>
  <si>
    <t>West Salem</t>
  </si>
  <si>
    <t>West Union</t>
  </si>
  <si>
    <t>West York</t>
  </si>
  <si>
    <t>Wheeler</t>
  </si>
  <si>
    <t>Willow Hill</t>
  </si>
  <si>
    <t>Yale</t>
  </si>
  <si>
    <t>Argenta</t>
  </si>
  <si>
    <t>Assumption</t>
  </si>
  <si>
    <t>Beason</t>
  </si>
  <si>
    <t>Blue Mound</t>
  </si>
  <si>
    <t>Boody</t>
  </si>
  <si>
    <t>Buffalo</t>
  </si>
  <si>
    <t>Bulpitt</t>
  </si>
  <si>
    <t>Chestnut</t>
  </si>
  <si>
    <t>Cornland</t>
  </si>
  <si>
    <t>Dawson</t>
  </si>
  <si>
    <t>Decatur</t>
  </si>
  <si>
    <t>Divernon</t>
  </si>
  <si>
    <t>Edinburg</t>
  </si>
  <si>
    <t>Elwin</t>
  </si>
  <si>
    <t>Farmersville</t>
  </si>
  <si>
    <t>Findlay</t>
  </si>
  <si>
    <t>Forsyth</t>
  </si>
  <si>
    <t>Glenarm</t>
  </si>
  <si>
    <t>Harristown</t>
  </si>
  <si>
    <t>Harvel</t>
  </si>
  <si>
    <t>Illiopolis</t>
  </si>
  <si>
    <t>Kincaid</t>
  </si>
  <si>
    <t>Lake Fork</t>
  </si>
  <si>
    <t>Latham</t>
  </si>
  <si>
    <t>Mechanicsburg</t>
  </si>
  <si>
    <t>Morrisonville</t>
  </si>
  <si>
    <t>Mount Auburn</t>
  </si>
  <si>
    <t>Mount Pulaski</t>
  </si>
  <si>
    <t>Mt Zion</t>
  </si>
  <si>
    <t>Moweaqua</t>
  </si>
  <si>
    <t>Niantic</t>
  </si>
  <si>
    <t>Oconee</t>
  </si>
  <si>
    <t>Oreana</t>
  </si>
  <si>
    <t>Owaneco</t>
  </si>
  <si>
    <t>Palmer</t>
  </si>
  <si>
    <t>Pana</t>
  </si>
  <si>
    <t>Pawnee</t>
  </si>
  <si>
    <t>Raymond</t>
  </si>
  <si>
    <t>Riverton</t>
  </si>
  <si>
    <t>Rochester</t>
  </si>
  <si>
    <t>Shelbyville</t>
  </si>
  <si>
    <t>Stonington</t>
  </si>
  <si>
    <t>Taylorville</t>
  </si>
  <si>
    <t>Tovey</t>
  </si>
  <si>
    <t>Tower Hill</t>
  </si>
  <si>
    <t>Waggoner</t>
  </si>
  <si>
    <t>Warrensburg</t>
  </si>
  <si>
    <t>Alsey</t>
  </si>
  <si>
    <t>Arenzville</t>
  </si>
  <si>
    <t>Ashland</t>
  </si>
  <si>
    <t>Athens</t>
  </si>
  <si>
    <t>Auburn</t>
  </si>
  <si>
    <t>Bath</t>
  </si>
  <si>
    <t>Beardstown</t>
  </si>
  <si>
    <t>Bluffs</t>
  </si>
  <si>
    <t>Bluff Springs</t>
  </si>
  <si>
    <t>Browning</t>
  </si>
  <si>
    <t>Cantrall</t>
  </si>
  <si>
    <t>Carlinville</t>
  </si>
  <si>
    <t>Chandlerville</t>
  </si>
  <si>
    <t>Chapin</t>
  </si>
  <si>
    <t>Chatham</t>
  </si>
  <si>
    <t>Chesterfield</t>
  </si>
  <si>
    <t>Concord</t>
  </si>
  <si>
    <t>Easton</t>
  </si>
  <si>
    <t>Elkhart</t>
  </si>
  <si>
    <t>Emden</t>
  </si>
  <si>
    <t>Franklin</t>
  </si>
  <si>
    <t>Frederick</t>
  </si>
  <si>
    <t>Girard</t>
  </si>
  <si>
    <t>Greenview</t>
  </si>
  <si>
    <t>Hartsburg</t>
  </si>
  <si>
    <t>Havana</t>
  </si>
  <si>
    <t>Hettick</t>
  </si>
  <si>
    <t>Jacksonville</t>
  </si>
  <si>
    <t>Kilbourne</t>
  </si>
  <si>
    <t>Lincolns New Salem</t>
  </si>
  <si>
    <t>Literberry</t>
  </si>
  <si>
    <t>Loami</t>
  </si>
  <si>
    <t>Lowder</t>
  </si>
  <si>
    <t>Manchester</t>
  </si>
  <si>
    <t>Mason City</t>
  </si>
  <si>
    <t>Meredosia</t>
  </si>
  <si>
    <t>Middletown</t>
  </si>
  <si>
    <t>Modesto</t>
  </si>
  <si>
    <t>Murrayville</t>
  </si>
  <si>
    <t>New Berlin</t>
  </si>
  <si>
    <t>New Holland</t>
  </si>
  <si>
    <t>Nilwood</t>
  </si>
  <si>
    <t>Oakford</t>
  </si>
  <si>
    <t>Palmyra</t>
  </si>
  <si>
    <t>Petersburg</t>
  </si>
  <si>
    <t>Pleasant Plains</t>
  </si>
  <si>
    <t>Rushville</t>
  </si>
  <si>
    <t>San Jose</t>
  </si>
  <si>
    <t>Scottville</t>
  </si>
  <si>
    <t>Sherman</t>
  </si>
  <si>
    <t>Shipman</t>
  </si>
  <si>
    <t>Tallula</t>
  </si>
  <si>
    <t>Thayer</t>
  </si>
  <si>
    <t>Virden</t>
  </si>
  <si>
    <t>Virginia</t>
  </si>
  <si>
    <t>Waverly</t>
  </si>
  <si>
    <t>Williamsville</t>
  </si>
  <si>
    <t>Winchester</t>
  </si>
  <si>
    <t>Woodson</t>
  </si>
  <si>
    <t>Springfield</t>
  </si>
  <si>
    <t>Centralia</t>
  </si>
  <si>
    <t>Marion</t>
  </si>
  <si>
    <t>Hoyleton</t>
  </si>
  <si>
    <t>Akin</t>
  </si>
  <si>
    <t>Albion</t>
  </si>
  <si>
    <t>Alma</t>
  </si>
  <si>
    <t>Ashley</t>
  </si>
  <si>
    <t>Barnhill</t>
  </si>
  <si>
    <t>Belle Rive</t>
  </si>
  <si>
    <t>Bellmont</t>
  </si>
  <si>
    <t>Benton</t>
  </si>
  <si>
    <t>Bluford</t>
  </si>
  <si>
    <t>Bone Gap</t>
  </si>
  <si>
    <t>Bonnie</t>
  </si>
  <si>
    <t>Broughton</t>
  </si>
  <si>
    <t>Browns</t>
  </si>
  <si>
    <t>Buckner</t>
  </si>
  <si>
    <t>Burnt Prairie</t>
  </si>
  <si>
    <t>Carmi</t>
  </si>
  <si>
    <t>Christopher</t>
  </si>
  <si>
    <t>Cisne</t>
  </si>
  <si>
    <t>Clay City</t>
  </si>
  <si>
    <t>Coello</t>
  </si>
  <si>
    <t>Crossville</t>
  </si>
  <si>
    <t>Dahlgren</t>
  </si>
  <si>
    <t>Dale</t>
  </si>
  <si>
    <t>Dix</t>
  </si>
  <si>
    <t>Du Bois</t>
  </si>
  <si>
    <t>Du Quoin</t>
  </si>
  <si>
    <t>Ellery</t>
  </si>
  <si>
    <t>Emma</t>
  </si>
  <si>
    <t>Enfield</t>
  </si>
  <si>
    <t>Ewing</t>
  </si>
  <si>
    <t>Fairfield</t>
  </si>
  <si>
    <t>Farina</t>
  </si>
  <si>
    <t>Flora</t>
  </si>
  <si>
    <t>Frankfort Heights</t>
  </si>
  <si>
    <t>Freeman Spur</t>
  </si>
  <si>
    <t>Geff</t>
  </si>
  <si>
    <t>Golden Gate</t>
  </si>
  <si>
    <t>Grayville</t>
  </si>
  <si>
    <t>Ina</t>
  </si>
  <si>
    <t>Irvington</t>
  </si>
  <si>
    <t>Iuka</t>
  </si>
  <si>
    <t>Johnsonville</t>
  </si>
  <si>
    <t>Keenes</t>
  </si>
  <si>
    <t>Keensburg</t>
  </si>
  <si>
    <t>Kell</t>
  </si>
  <si>
    <t>Kinmundy</t>
  </si>
  <si>
    <t>Lancaster</t>
  </si>
  <si>
    <t>Loogootee</t>
  </si>
  <si>
    <t>Louisville</t>
  </si>
  <si>
    <t>Mc Leansboro</t>
  </si>
  <si>
    <t>Macedonia</t>
  </si>
  <si>
    <t>Maunie</t>
  </si>
  <si>
    <t>Mill Shoals</t>
  </si>
  <si>
    <t>Mount Carmel</t>
  </si>
  <si>
    <t>Mount Vernon</t>
  </si>
  <si>
    <t>Mulkeytown</t>
  </si>
  <si>
    <t>Nason</t>
  </si>
  <si>
    <t>New Haven</t>
  </si>
  <si>
    <t>Noble</t>
  </si>
  <si>
    <t>Norris City</t>
  </si>
  <si>
    <t>Odin</t>
  </si>
  <si>
    <t>Omaha</t>
  </si>
  <si>
    <t>Opdyke</t>
  </si>
  <si>
    <t>Orient</t>
  </si>
  <si>
    <t>Patoka</t>
  </si>
  <si>
    <t>Radom</t>
  </si>
  <si>
    <t>Richview</t>
  </si>
  <si>
    <t>Rinard</t>
  </si>
  <si>
    <t>Sailor Springs</t>
  </si>
  <si>
    <t>Saint Peter</t>
  </si>
  <si>
    <t>Salem</t>
  </si>
  <si>
    <t>Sandoval</t>
  </si>
  <si>
    <t>Scheller</t>
  </si>
  <si>
    <t>Sesser</t>
  </si>
  <si>
    <t>Shobonier</t>
  </si>
  <si>
    <t>Sims</t>
  </si>
  <si>
    <t>Springerton</t>
  </si>
  <si>
    <t>Tamaroa</t>
  </si>
  <si>
    <t>Texico</t>
  </si>
  <si>
    <t>Thompsonville</t>
  </si>
  <si>
    <t>Valier</t>
  </si>
  <si>
    <t>Vernon</t>
  </si>
  <si>
    <t>Walnut Hill</t>
  </si>
  <si>
    <t>Waltonville</t>
  </si>
  <si>
    <t>Wayne City</t>
  </si>
  <si>
    <t>West Frankfort</t>
  </si>
  <si>
    <t>Whittington</t>
  </si>
  <si>
    <t>Woodlawn</t>
  </si>
  <si>
    <t>Xenia</t>
  </si>
  <si>
    <t>Carbondale</t>
  </si>
  <si>
    <t>Alto Pass</t>
  </si>
  <si>
    <t>Anna</t>
  </si>
  <si>
    <t>Belknap</t>
  </si>
  <si>
    <t>Boles</t>
  </si>
  <si>
    <t>Brookport</t>
  </si>
  <si>
    <t>Buncombe</t>
  </si>
  <si>
    <t>Cairo</t>
  </si>
  <si>
    <t>Cambria</t>
  </si>
  <si>
    <t>Campbell Hill</t>
  </si>
  <si>
    <t>Carrier Mills</t>
  </si>
  <si>
    <t>Carterville</t>
  </si>
  <si>
    <t>Cave In Rock</t>
  </si>
  <si>
    <t>Cobden</t>
  </si>
  <si>
    <t>Colp</t>
  </si>
  <si>
    <t>Creal Springs</t>
  </si>
  <si>
    <t>Cypress</t>
  </si>
  <si>
    <t>De Soto</t>
  </si>
  <si>
    <t>Dongola</t>
  </si>
  <si>
    <t>Dowell</t>
  </si>
  <si>
    <t>Eddyville</t>
  </si>
  <si>
    <t>Eldorado</t>
  </si>
  <si>
    <t>Elizabethtown</t>
  </si>
  <si>
    <t>Elkville</t>
  </si>
  <si>
    <t>Energy</t>
  </si>
  <si>
    <t>Equality</t>
  </si>
  <si>
    <t>Galatia</t>
  </si>
  <si>
    <t>Golconda</t>
  </si>
  <si>
    <t>Goreville</t>
  </si>
  <si>
    <t>Gorham</t>
  </si>
  <si>
    <t>Grand Chain</t>
  </si>
  <si>
    <t>Pulaski</t>
  </si>
  <si>
    <t>Grand Tower</t>
  </si>
  <si>
    <t>Grantsburg</t>
  </si>
  <si>
    <t>Harrisburg</t>
  </si>
  <si>
    <t>Herod</t>
  </si>
  <si>
    <t>Herrin</t>
  </si>
  <si>
    <t>Hurst</t>
  </si>
  <si>
    <t>Johnston City</t>
  </si>
  <si>
    <t>Jonesboro</t>
  </si>
  <si>
    <t>Joppa</t>
  </si>
  <si>
    <t>Junction</t>
  </si>
  <si>
    <t>Karbers Ridge</t>
  </si>
  <si>
    <t>Karnak</t>
  </si>
  <si>
    <t>Mc Clure</t>
  </si>
  <si>
    <t>Makanda</t>
  </si>
  <si>
    <t>Metropolis</t>
  </si>
  <si>
    <t>Millcreek</t>
  </si>
  <si>
    <t>Miller City</t>
  </si>
  <si>
    <t>Mound City</t>
  </si>
  <si>
    <t>Mounds</t>
  </si>
  <si>
    <t>Muddy</t>
  </si>
  <si>
    <t>Murphysboro</t>
  </si>
  <si>
    <t>New Burnside</t>
  </si>
  <si>
    <t>Olive Branch</t>
  </si>
  <si>
    <t>Olmsted</t>
  </si>
  <si>
    <t>Oraville</t>
  </si>
  <si>
    <t>Ozark</t>
  </si>
  <si>
    <t>Perks</t>
  </si>
  <si>
    <t>Pittsburg</t>
  </si>
  <si>
    <t>Pomona</t>
  </si>
  <si>
    <t>Raleigh</t>
  </si>
  <si>
    <t>Ridgway</t>
  </si>
  <si>
    <t>Rosiclare</t>
  </si>
  <si>
    <t>Royalton</t>
  </si>
  <si>
    <t>Shawneetown</t>
  </si>
  <si>
    <t>Simpson</t>
  </si>
  <si>
    <t>Stonefort</t>
  </si>
  <si>
    <t>Tamms</t>
  </si>
  <si>
    <t>Thebes</t>
  </si>
  <si>
    <t>Ullin</t>
  </si>
  <si>
    <t>Unity</t>
  </si>
  <si>
    <t>Vergennes</t>
  </si>
  <si>
    <t>Vienna</t>
  </si>
  <si>
    <t>Villa Ridge</t>
  </si>
  <si>
    <t>Willisville</t>
  </si>
  <si>
    <t>Wolf Lake</t>
  </si>
  <si>
    <t>Zeigler</t>
  </si>
  <si>
    <t>Zip IL</t>
  </si>
  <si>
    <t>ILLINOIS</t>
  </si>
  <si>
    <t xml:space="preserve">City --&gt; </t>
  </si>
  <si>
    <t>Ctrl F to find</t>
  </si>
  <si>
    <t>USPS zip code finder</t>
  </si>
  <si>
    <t>copy zip</t>
  </si>
  <si>
    <t>=VLOOKUP(D5,G$5:H$9,2,TRUE)</t>
  </si>
  <si>
    <t>VLOOKUP - Zip</t>
  </si>
  <si>
    <t>VLOOKUP - TRUE</t>
  </si>
  <si>
    <t>VLOOKUP - FALSE</t>
  </si>
  <si>
    <t>IL zip code finder FALSE ---&gt; exact match</t>
  </si>
  <si>
    <t>Project</t>
  </si>
  <si>
    <t>Com</t>
  </si>
  <si>
    <t>Farm</t>
  </si>
  <si>
    <t>Length</t>
  </si>
  <si>
    <t>Width</t>
  </si>
  <si>
    <t>SW</t>
  </si>
  <si>
    <t>MW</t>
  </si>
  <si>
    <t>NW</t>
  </si>
  <si>
    <t xml:space="preserve">NE </t>
  </si>
  <si>
    <t>Cost</t>
  </si>
  <si>
    <t>Supplies</t>
  </si>
  <si>
    <t>Income</t>
  </si>
  <si>
    <t>Balance</t>
  </si>
  <si>
    <t>=C5*D5</t>
  </si>
  <si>
    <t>=J5-I5-H5</t>
  </si>
  <si>
    <t>Area = width x length</t>
  </si>
  <si>
    <t>'=[Width]*[Length]</t>
  </si>
  <si>
    <t>'=[Income]-[Cost]-[Supplies]</t>
  </si>
  <si>
    <t>AVERAGE</t>
  </si>
  <si>
    <t>COUNT</t>
  </si>
  <si>
    <t>COUNTA</t>
  </si>
  <si>
    <t>MAX</t>
  </si>
  <si>
    <t>MIN</t>
  </si>
  <si>
    <t>PRODUCT</t>
  </si>
  <si>
    <t>STDEV</t>
  </si>
  <si>
    <t>STDEVP</t>
  </si>
  <si>
    <t>SUM</t>
  </si>
  <si>
    <t>VAR</t>
  </si>
  <si>
    <t>VARP</t>
  </si>
  <si>
    <t>Includes Hidden values</t>
  </si>
  <si>
    <t>Ignores Hidden values</t>
  </si>
  <si>
    <t>=SUBTOTAL(9,H5:H19)</t>
  </si>
  <si>
    <t>CE hrs</t>
  </si>
  <si>
    <t>1. Breakdown by Position, Region and number of employees</t>
  </si>
  <si>
    <t>4. Compare FT employees to PT employees with position, region etc.</t>
  </si>
  <si>
    <t>Subtotal Formula as well as filtering, conditional formatting and fixing</t>
  </si>
  <si>
    <t>Tables basics</t>
  </si>
  <si>
    <t>The 1st argument must contain a unique value</t>
  </si>
  <si>
    <t>IND</t>
  </si>
  <si>
    <t>2. Names of those with more than 55 CE hours  Hint: use filter</t>
  </si>
  <si>
    <t>Grand Total</t>
  </si>
  <si>
    <t>3. Filter countries to USA, add Gender, last name, and Salary. Check put Subtotals and Grand totals.</t>
  </si>
  <si>
    <t xml:space="preserve"> Put the years in columns.</t>
  </si>
  <si>
    <t>Sum of Amt</t>
  </si>
  <si>
    <t xml:space="preserve">3. Demonstrate percentage that each person purchased. </t>
  </si>
  <si>
    <t>ind</t>
  </si>
  <si>
    <t>quincy</t>
  </si>
  <si>
    <t>Sales Person</t>
  </si>
  <si>
    <t xml:space="preserve">Tax </t>
  </si>
  <si>
    <t>Décor</t>
  </si>
  <si>
    <t>Eli</t>
  </si>
  <si>
    <t>Gardening</t>
  </si>
  <si>
    <t>T158</t>
  </si>
  <si>
    <t>Tools</t>
  </si>
  <si>
    <t>S555</t>
  </si>
  <si>
    <t>Shaun</t>
  </si>
  <si>
    <t>S257</t>
  </si>
  <si>
    <t>S284</t>
  </si>
  <si>
    <t>A105</t>
  </si>
  <si>
    <t>A109</t>
  </si>
  <si>
    <t>A338</t>
  </si>
  <si>
    <t>=VLOOKUP(B3,E8:F14,2,FALSE)</t>
  </si>
  <si>
    <t>=VLOOKUP(E3,C8:D14,2,FALSE)</t>
  </si>
  <si>
    <t>=VLOOKUP(H3,B8:G14,3,FALSE)</t>
  </si>
  <si>
    <t>=VLOOKUP(P7,Accounts!$A:$B,2,FALSE)</t>
  </si>
  <si>
    <t>2016</t>
  </si>
  <si>
    <t>2017</t>
  </si>
  <si>
    <t>2. Compare the amounts in years 2016 to 2017.</t>
  </si>
  <si>
    <r>
      <t xml:space="preserve">Create 6 Pivot Tables.  Add </t>
    </r>
    <r>
      <rPr>
        <b/>
        <sz val="11"/>
        <color rgb="FFC00000"/>
        <rFont val="Calibri"/>
        <family val="2"/>
        <scheme val="minor"/>
      </rPr>
      <t>conditional Formatting</t>
    </r>
    <r>
      <rPr>
        <sz val="11"/>
        <color rgb="FFC00000"/>
        <rFont val="Calibri"/>
        <family val="2"/>
        <scheme val="minor"/>
      </rPr>
      <t xml:space="preserve"> and </t>
    </r>
    <r>
      <rPr>
        <b/>
        <sz val="11"/>
        <color rgb="FFC00000"/>
        <rFont val="Calibri"/>
        <family val="2"/>
        <scheme val="minor"/>
      </rPr>
      <t>charts.</t>
    </r>
  </si>
  <si>
    <t>HyVee</t>
  </si>
  <si>
    <t>Wallmart</t>
  </si>
  <si>
    <t>Pivot Table 3</t>
  </si>
  <si>
    <t xml:space="preserve">IF, LOGICAL </t>
  </si>
  <si>
    <t>Formulas and functions</t>
  </si>
  <si>
    <t>SUBTOTAL</t>
  </si>
  <si>
    <t>Code</t>
  </si>
  <si>
    <t>123 View</t>
  </si>
  <si>
    <t>AR9</t>
  </si>
  <si>
    <t xml:space="preserve">822 Ave </t>
  </si>
  <si>
    <t>Timber View 22</t>
  </si>
  <si>
    <t>A7PK</t>
  </si>
  <si>
    <t>Sierra Ln</t>
  </si>
  <si>
    <t xml:space="preserve"> 14 Mesa Drive</t>
  </si>
  <si>
    <t>PK15</t>
  </si>
  <si>
    <t>3708 N 23rd</t>
  </si>
  <si>
    <t>PK4</t>
  </si>
  <si>
    <t>Spring Ave</t>
  </si>
  <si>
    <t>A00</t>
  </si>
  <si>
    <t>PO Box 33</t>
  </si>
  <si>
    <t>TH 90 AR</t>
  </si>
  <si>
    <t>15 S. Main</t>
  </si>
  <si>
    <t>AR187</t>
  </si>
  <si>
    <t>Timber View 32</t>
  </si>
  <si>
    <t>gym</t>
  </si>
  <si>
    <t>pool</t>
  </si>
  <si>
    <t>tennis</t>
  </si>
  <si>
    <t>BB</t>
  </si>
  <si>
    <t>Soccer</t>
  </si>
  <si>
    <t>Fee</t>
  </si>
  <si>
    <t>Expenses</t>
  </si>
  <si>
    <t>140th and Broadway</t>
  </si>
  <si>
    <t>TR40</t>
  </si>
  <si>
    <t>P5A6</t>
  </si>
  <si>
    <t>TQ7</t>
  </si>
  <si>
    <r>
      <t xml:space="preserve">2. Using illustrations below, go to </t>
    </r>
    <r>
      <rPr>
        <b/>
        <sz val="11"/>
        <color theme="1"/>
        <rFont val="Calibri"/>
        <family val="2"/>
        <scheme val="minor"/>
      </rPr>
      <t>Value Field Settings</t>
    </r>
    <r>
      <rPr>
        <sz val="11"/>
        <color theme="1"/>
        <rFont val="Calibri"/>
        <family val="2"/>
        <scheme val="minor"/>
      </rPr>
      <t xml:space="preserve">, and change the </t>
    </r>
    <r>
      <rPr>
        <b/>
        <sz val="11"/>
        <color theme="1"/>
        <rFont val="Calibri"/>
        <family val="2"/>
        <scheme val="minor"/>
      </rPr>
      <t>Number Format</t>
    </r>
    <r>
      <rPr>
        <sz val="11"/>
        <color theme="1"/>
        <rFont val="Calibri"/>
        <family val="2"/>
        <scheme val="minor"/>
      </rPr>
      <t>.</t>
    </r>
  </si>
  <si>
    <r>
      <t xml:space="preserve">3. Go to  </t>
    </r>
    <r>
      <rPr>
        <b/>
        <sz val="11"/>
        <color theme="1"/>
        <rFont val="Calibri"/>
        <family val="2"/>
        <scheme val="minor"/>
      </rPr>
      <t>Show Values As</t>
    </r>
    <r>
      <rPr>
        <sz val="11"/>
        <color theme="1"/>
        <rFont val="Calibri"/>
        <family val="2"/>
        <scheme val="minor"/>
      </rPr>
      <t xml:space="preserve"> and change the values to</t>
    </r>
    <r>
      <rPr>
        <b/>
        <sz val="11"/>
        <color theme="1"/>
        <rFont val="Calibri"/>
        <family val="2"/>
        <scheme val="minor"/>
      </rPr>
      <t xml:space="preserve"> % of Grand Total</t>
    </r>
  </si>
  <si>
    <t>1. Filter PT by dates and numbers.</t>
  </si>
  <si>
    <t>5. Compare the CE hours between the years 2016 and 2017.  Filter years first.</t>
  </si>
  <si>
    <t>T32</t>
  </si>
  <si>
    <t>tax rate:</t>
  </si>
  <si>
    <t>Sum</t>
  </si>
  <si>
    <t>%</t>
  </si>
  <si>
    <t xml:space="preserve">4. Change Custom Name from, for example, Sum of ___, to Total.  </t>
  </si>
  <si>
    <t>5. Breakdown purchases by year, Shared item and Amt</t>
  </si>
  <si>
    <t>6. Compare Amounts before and after  1-1-2015  (Create 2 small PT's) or</t>
  </si>
  <si>
    <t xml:space="preserve">     add another column to the range with an IF function based on 1-1-2015 (42005).</t>
  </si>
  <si>
    <t>=IF(E2&gt;42005,"After","Before")</t>
  </si>
  <si>
    <t>Results will be in subtotals</t>
  </si>
  <si>
    <t>A106</t>
  </si>
  <si>
    <t>A174</t>
  </si>
  <si>
    <t>=XLOOKUP(B3,E9:E15,F9:F15)</t>
  </si>
  <si>
    <t>=XLOOKUP(H3,B9:B15,D9:D15)</t>
  </si>
  <si>
    <t>=XLOOKUP(E3,C9:C15,D9:D15)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</si>
</sst>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164" formatCode="[$-409]h:mm\ AM/PM;@"/>
    <numFmt numFmtId="165" formatCode="m/d;@"/>
    <numFmt numFmtId="166" formatCode="[h]:mm"/>
    <numFmt numFmtId="167" formatCode="m/d/yy;@"/>
    <numFmt numFmtId="168" formatCode="[$-F800]dddd\,\ mmmm\ dd\,\ yyyy"/>
    <numFmt numFmtId="169" formatCode="#\ ???/???"/>
    <numFmt numFmtId="170" formatCode="0.00000"/>
    <numFmt numFmtId="171" formatCode="0.0000000"/>
    <numFmt numFmtId="172" formatCode="0.00000000"/>
    <numFmt numFmtId="173" formatCode="&quot;$&quot;#,##0.000"/>
    <numFmt numFmtId="174" formatCode="&quot;$&quot;#,##0"/>
    <numFmt numFmtId="175" formatCode="mm/dd/yy;@"/>
    <numFmt numFmtId="176" formatCode="&quot;$&quot;#,##0.00"/>
  </numFmts>
  <fonts count="59" x14ac:knownFonts="1">
    <font>
      <sz val="11"/>
      <color theme="1"/>
      <name val="Calibri"/>
      <family val="2"/>
      <scheme val="minor"/>
    </font>
    <font>
      <sz val="11"/>
      <color rgb="FFFF0000"/>
      <name val="Calibri"/>
      <family val="2"/>
      <scheme val="minor"/>
    </font>
    <font>
      <u/>
      <sz val="10"/>
      <color indexed="12"/>
      <name val="Arial"/>
      <family val="2"/>
    </font>
    <font>
      <u/>
      <sz val="10"/>
      <color rgb="FFFF0000"/>
      <name val="Arial"/>
      <family val="2"/>
    </font>
    <font>
      <b/>
      <sz val="11"/>
      <color theme="1"/>
      <name val="Calibri"/>
      <family val="2"/>
      <scheme val="minor"/>
    </font>
    <font>
      <sz val="11"/>
      <color theme="0"/>
      <name val="Calibri"/>
      <family val="2"/>
      <scheme val="minor"/>
    </font>
    <font>
      <sz val="11"/>
      <color theme="1" tint="0.34998626667073579"/>
      <name val="Calibri"/>
      <family val="2"/>
      <scheme val="minor"/>
    </font>
    <font>
      <sz val="10"/>
      <color theme="1"/>
      <name val="Calibri"/>
      <family val="2"/>
      <scheme val="minor"/>
    </font>
    <font>
      <i/>
      <sz val="11"/>
      <color theme="1"/>
      <name val="Calibri"/>
      <family val="2"/>
      <scheme val="minor"/>
    </font>
    <font>
      <sz val="11"/>
      <color theme="2" tint="-0.499984740745262"/>
      <name val="Calibri"/>
      <family val="2"/>
      <scheme val="minor"/>
    </font>
    <font>
      <b/>
      <i/>
      <sz val="12"/>
      <color theme="2" tint="-0.499984740745262"/>
      <name val="Calibri"/>
      <family val="2"/>
      <scheme val="minor"/>
    </font>
    <font>
      <i/>
      <sz val="11"/>
      <color theme="2" tint="-0.499984740745262"/>
      <name val="Calibri"/>
      <family val="2"/>
      <scheme val="minor"/>
    </font>
    <font>
      <sz val="11"/>
      <color rgb="FFC00000"/>
      <name val="Calibri"/>
      <family val="2"/>
      <scheme val="minor"/>
    </font>
    <font>
      <sz val="9"/>
      <color theme="1"/>
      <name val="Calibri"/>
      <family val="2"/>
      <scheme val="minor"/>
    </font>
    <font>
      <b/>
      <sz val="14"/>
      <color theme="2" tint="-0.499984740745262"/>
      <name val="Calibri"/>
      <family val="2"/>
      <scheme val="minor"/>
    </font>
    <font>
      <sz val="11"/>
      <color theme="8" tint="-0.499984740745262"/>
      <name val="Calibri"/>
      <family val="2"/>
      <scheme val="minor"/>
    </font>
    <font>
      <sz val="11"/>
      <color rgb="FF0070C0"/>
      <name val="Calibri"/>
      <family val="2"/>
      <scheme val="minor"/>
    </font>
    <font>
      <sz val="10"/>
      <color theme="1"/>
      <name val="Arial"/>
      <family val="2"/>
    </font>
    <font>
      <b/>
      <sz val="10"/>
      <color theme="1"/>
      <name val="Arial"/>
      <family val="2"/>
    </font>
    <font>
      <b/>
      <sz val="10"/>
      <name val="Arial"/>
      <family val="2"/>
    </font>
    <font>
      <sz val="10"/>
      <color rgb="FFFF0000"/>
      <name val="Calibri"/>
      <family val="2"/>
      <scheme val="minor"/>
    </font>
    <font>
      <sz val="11"/>
      <color theme="0" tint="-0.249977111117893"/>
      <name val="Calibri"/>
      <family val="2"/>
      <scheme val="minor"/>
    </font>
    <font>
      <sz val="10"/>
      <color rgb="FFC00000"/>
      <name val="Calibri"/>
      <family val="2"/>
      <scheme val="minor"/>
    </font>
    <font>
      <sz val="9"/>
      <color rgb="FFFF0000"/>
      <name val="Verdana"/>
      <family val="2"/>
    </font>
    <font>
      <b/>
      <sz val="1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tint="-0.14999847407452621"/>
      <name val="Calibri"/>
      <family val="2"/>
      <scheme val="minor"/>
    </font>
    <font>
      <b/>
      <sz val="11"/>
      <color rgb="FFFF0000"/>
      <name val="Calibri"/>
      <family val="2"/>
      <scheme val="minor"/>
    </font>
    <font>
      <sz val="11"/>
      <color theme="5" tint="-0.499984740745262"/>
      <name val="Calibri"/>
      <family val="2"/>
      <scheme val="minor"/>
    </font>
    <font>
      <sz val="11"/>
      <color theme="9" tint="-0.499984740745262"/>
      <name val="Calibri"/>
      <family val="2"/>
      <scheme val="minor"/>
    </font>
    <font>
      <b/>
      <sz val="11"/>
      <color theme="9" tint="-0.499984740745262"/>
      <name val="Calibri"/>
      <family val="2"/>
      <scheme val="minor"/>
    </font>
    <font>
      <sz val="11"/>
      <color theme="7" tint="-0.499984740745262"/>
      <name val="Calibri"/>
      <family val="2"/>
      <scheme val="minor"/>
    </font>
    <font>
      <b/>
      <sz val="11"/>
      <color theme="7" tint="-0.499984740745262"/>
      <name val="Calibri"/>
      <family val="2"/>
      <scheme val="minor"/>
    </font>
    <font>
      <b/>
      <sz val="11"/>
      <color theme="5" tint="-0.499984740745262"/>
      <name val="Calibri"/>
      <family val="2"/>
      <scheme val="minor"/>
    </font>
    <font>
      <sz val="11"/>
      <color theme="9" tint="-0.249977111117893"/>
      <name val="Calibri"/>
      <family val="2"/>
      <scheme val="minor"/>
    </font>
    <font>
      <b/>
      <sz val="14"/>
      <color rgb="FF7030A0"/>
      <name val="Calibri"/>
      <family val="2"/>
      <scheme val="minor"/>
    </font>
    <font>
      <sz val="11"/>
      <color rgb="FF000000"/>
      <name val="Calibri"/>
      <family val="2"/>
      <scheme val="minor"/>
    </font>
    <font>
      <sz val="11"/>
      <color theme="0" tint="-4.9989318521683403E-2"/>
      <name val="Calibri"/>
      <family val="2"/>
      <scheme val="minor"/>
    </font>
    <font>
      <b/>
      <u/>
      <sz val="10"/>
      <color indexed="12"/>
      <name val="Arial"/>
      <family val="2"/>
    </font>
    <font>
      <b/>
      <sz val="12"/>
      <color theme="9" tint="-0.499984740745262"/>
      <name val="Calibri"/>
      <family val="2"/>
      <scheme val="minor"/>
    </font>
    <font>
      <sz val="9"/>
      <color rgb="FFC00000"/>
      <name val="Verdana"/>
      <family val="2"/>
    </font>
    <font>
      <sz val="8"/>
      <color theme="1"/>
      <name val="Arial"/>
      <family val="2"/>
    </font>
    <font>
      <sz val="11"/>
      <color theme="9" tint="-0.499984740745262"/>
      <name val="Arial"/>
      <family val="2"/>
    </font>
    <font>
      <b/>
      <sz val="11"/>
      <color rgb="FFC00000"/>
      <name val="Arial"/>
      <family val="2"/>
    </font>
    <font>
      <b/>
      <sz val="11"/>
      <color theme="2" tint="-0.749992370372631"/>
      <name val="Arial"/>
      <family val="2"/>
    </font>
    <font>
      <b/>
      <sz val="12"/>
      <color theme="2" tint="-0.749992370372631"/>
      <name val="Bookman Old Style"/>
      <family val="1"/>
    </font>
    <font>
      <b/>
      <sz val="13"/>
      <color theme="2" tint="-0.749992370372631"/>
      <name val="Bookman Old Style"/>
      <family val="1"/>
    </font>
    <font>
      <u/>
      <sz val="8"/>
      <color theme="2" tint="-0.499984740745262"/>
      <name val="Arial"/>
      <family val="2"/>
    </font>
    <font>
      <sz val="8"/>
      <color theme="2" tint="-0.499984740745262"/>
      <name val="Calibri"/>
      <family val="2"/>
      <scheme val="minor"/>
    </font>
    <font>
      <sz val="12"/>
      <color rgb="FF333333"/>
      <name val="Arial"/>
      <family val="2"/>
    </font>
    <font>
      <b/>
      <sz val="12"/>
      <name val="Arial"/>
      <family val="2"/>
    </font>
    <font>
      <sz val="16"/>
      <color theme="6" tint="0.79998168889431442"/>
      <name val="Calibri"/>
      <family val="2"/>
      <scheme val="minor"/>
    </font>
    <font>
      <i/>
      <sz val="10"/>
      <color theme="1"/>
      <name val="Calibri"/>
      <family val="2"/>
      <scheme val="minor"/>
    </font>
    <font>
      <sz val="12"/>
      <color rgb="FF2F2F2F"/>
      <name val="Segoe UI"/>
      <family val="2"/>
    </font>
    <font>
      <b/>
      <sz val="11"/>
      <color rgb="FFC00000"/>
      <name val="Calibri"/>
      <family val="2"/>
      <scheme val="minor"/>
    </font>
    <font>
      <sz val="11"/>
      <color rgb="FF3F3F76"/>
      <name val="Calibri"/>
      <family val="2"/>
      <scheme val="minor"/>
    </font>
    <font>
      <b/>
      <sz val="11"/>
      <color rgb="FFFA7D00"/>
      <name val="Calibri"/>
      <family val="2"/>
      <scheme val="minor"/>
    </font>
  </fonts>
  <fills count="2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EEEEEE"/>
        <bgColor indexed="64"/>
      </patternFill>
    </fill>
    <fill>
      <patternFill patternType="solid">
        <fgColor theme="8"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9FDF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FFFF"/>
        <bgColor indexed="64"/>
      </patternFill>
    </fill>
    <fill>
      <patternFill patternType="solid">
        <fgColor rgb="FFF4F4F4"/>
        <bgColor indexed="64"/>
      </patternFill>
    </fill>
    <fill>
      <patternFill patternType="solid">
        <fgColor rgb="FFE6FEF6"/>
        <bgColor indexed="64"/>
      </patternFill>
    </fill>
    <fill>
      <patternFill patternType="solid">
        <fgColor rgb="FFFFCC99"/>
      </patternFill>
    </fill>
    <fill>
      <patternFill patternType="solid">
        <fgColor rgb="FFF2F2F2"/>
      </patternFill>
    </fill>
    <fill>
      <patternFill patternType="solid">
        <fgColor theme="2" tint="-0.749992370372631"/>
        <bgColor indexed="64"/>
      </patternFill>
    </fill>
  </fills>
  <borders count="101">
    <border>
      <left/>
      <right/>
      <top/>
      <bottom/>
      <diagonal/>
    </border>
    <border>
      <left/>
      <right/>
      <top/>
      <bottom style="thin">
        <color indexed="64"/>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style="thin">
        <color theme="8" tint="0.39997558519241921"/>
      </right>
      <top style="thin">
        <color indexed="64"/>
      </top>
      <bottom style="thin">
        <color theme="8" tint="0.39997558519241921"/>
      </bottom>
      <diagonal/>
    </border>
    <border>
      <left style="thin">
        <color theme="8" tint="0.39997558519241921"/>
      </left>
      <right style="thin">
        <color theme="8" tint="0.39997558519241921"/>
      </right>
      <top/>
      <bottom/>
      <diagonal/>
    </border>
    <border>
      <left style="thin">
        <color theme="8" tint="0.39997558519241921"/>
      </left>
      <right style="thin">
        <color theme="8" tint="0.39997558519241921"/>
      </right>
      <top style="thin">
        <color indexed="64"/>
      </top>
      <bottom style="thin">
        <color theme="8" tint="0.39997558519241921"/>
      </bottom>
      <diagonal/>
    </border>
    <border>
      <left style="thin">
        <color theme="8" tint="0.39997558519241921"/>
      </left>
      <right style="thin">
        <color theme="8" tint="0.39997558519241921"/>
      </right>
      <top/>
      <bottom style="thin">
        <color theme="8" tint="0.39997558519241921"/>
      </bottom>
      <diagonal/>
    </border>
    <border>
      <left/>
      <right style="thin">
        <color theme="8" tint="0.39997558519241921"/>
      </right>
      <top/>
      <bottom style="thin">
        <color theme="8" tint="0.39997558519241921"/>
      </bottom>
      <diagonal/>
    </border>
    <border>
      <left/>
      <right style="thin">
        <color theme="8" tint="0.39997558519241921"/>
      </right>
      <top/>
      <bottom/>
      <diagonal/>
    </border>
    <border>
      <left style="thin">
        <color theme="8" tint="0.39997558519241921"/>
      </left>
      <right style="thin">
        <color theme="8" tint="0.39997558519241921"/>
      </right>
      <top style="thin">
        <color theme="1"/>
      </top>
      <bottom style="thin">
        <color theme="8" tint="0.39997558519241921"/>
      </bottom>
      <diagonal/>
    </border>
    <border>
      <left/>
      <right style="thin">
        <color theme="8" tint="0.39997558519241921"/>
      </right>
      <top style="thin">
        <color theme="1"/>
      </top>
      <bottom style="thin">
        <color theme="8" tint="0.3999755851924192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indexed="64"/>
      </left>
      <right style="thin">
        <color indexed="64"/>
      </right>
      <top style="thin">
        <color indexed="64"/>
      </top>
      <bottom style="thin">
        <color indexed="64"/>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bottom style="thin">
        <color theme="3" tint="0.79998168889431442"/>
      </bottom>
      <diagonal/>
    </border>
    <border>
      <left/>
      <right/>
      <top style="thin">
        <color theme="8" tint="0.39997558519241921"/>
      </top>
      <bottom style="thin">
        <color theme="8" tint="0.39997558519241921"/>
      </bottom>
      <diagonal/>
    </border>
    <border>
      <left style="thin">
        <color theme="8" tint="0.39997558519241921"/>
      </left>
      <right/>
      <top style="thin">
        <color indexed="64"/>
      </top>
      <bottom style="thin">
        <color theme="8"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00000"/>
      </left>
      <right style="thin">
        <color rgb="FFC00000"/>
      </right>
      <top style="thin">
        <color rgb="FFC00000"/>
      </top>
      <bottom style="thin">
        <color rgb="FFC00000"/>
      </bottom>
      <diagonal/>
    </border>
    <border>
      <left style="thin">
        <color theme="8" tint="0.39997558519241921"/>
      </left>
      <right/>
      <top style="thin">
        <color theme="8" tint="0.39997558519241921"/>
      </top>
      <bottom style="thin">
        <color theme="8" tint="0.39997558519241921"/>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3" tint="0.79998168889431442"/>
      </right>
      <top style="thin">
        <color theme="3" tint="0.79998168889431442"/>
      </top>
      <bottom/>
      <diagonal/>
    </border>
    <border>
      <left style="thin">
        <color indexed="64"/>
      </left>
      <right/>
      <top style="thin">
        <color indexed="64"/>
      </top>
      <bottom style="thin">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rgb="FFC00000"/>
      </left>
      <right style="thick">
        <color rgb="FFC00000"/>
      </right>
      <top style="thick">
        <color rgb="FFC00000"/>
      </top>
      <bottom style="thick">
        <color rgb="FFC00000"/>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bottom/>
      <diagonal/>
    </border>
    <border>
      <left style="thin">
        <color theme="5" tint="0.59999389629810485"/>
      </left>
      <right style="thin">
        <color theme="5" tint="0.59999389629810485"/>
      </right>
      <top style="thin">
        <color theme="5" tint="0.59999389629810485"/>
      </top>
      <bottom style="thin">
        <color theme="5" tint="0.59999389629810485"/>
      </bottom>
      <diagonal/>
    </border>
    <border>
      <left style="thin">
        <color theme="5" tint="0.59999389629810485"/>
      </left>
      <right/>
      <top style="thin">
        <color theme="5" tint="0.59999389629810485"/>
      </top>
      <bottom style="thin">
        <color theme="5" tint="0.59999389629810485"/>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9" tint="0.39997558519241921"/>
      </left>
      <right/>
      <top style="thin">
        <color theme="5" tint="0.39997558519241921"/>
      </top>
      <bottom/>
      <diagonal/>
    </border>
    <border>
      <left style="thin">
        <color theme="9" tint="0.39997558519241921"/>
      </left>
      <right/>
      <top style="thin">
        <color theme="9" tint="0.39997558519241921"/>
      </top>
      <bottom/>
      <diagonal/>
    </border>
    <border>
      <left style="thin">
        <color theme="9" tint="0.39997558519241921"/>
      </left>
      <right/>
      <top style="thin">
        <color theme="8" tint="0.39997558519241921"/>
      </top>
      <bottom/>
      <diagonal/>
    </border>
    <border>
      <left style="thin">
        <color theme="9" tint="0.39997558519241921"/>
      </left>
      <right style="thin">
        <color theme="8" tint="0.39997558519241921"/>
      </right>
      <top style="thin">
        <color theme="8" tint="0.39997558519241921"/>
      </top>
      <bottom/>
      <diagonal/>
    </border>
    <border>
      <left style="thin">
        <color theme="4" tint="0.39997558519241921"/>
      </left>
      <right/>
      <top style="thin">
        <color indexed="64"/>
      </top>
      <bottom/>
      <diagonal/>
    </border>
    <border>
      <left/>
      <right style="thin">
        <color theme="4" tint="0.39997558519241921"/>
      </right>
      <top style="thin">
        <color indexed="64"/>
      </top>
      <bottom/>
      <diagonal/>
    </border>
    <border>
      <left style="thin">
        <color indexed="64"/>
      </left>
      <right style="thin">
        <color indexed="64"/>
      </right>
      <top style="thin">
        <color theme="8" tint="0.39997558519241921"/>
      </top>
      <bottom/>
      <diagonal/>
    </border>
    <border>
      <left style="thin">
        <color theme="9" tint="0.39997558519241921"/>
      </left>
      <right/>
      <top/>
      <bottom/>
      <diagonal/>
    </border>
    <border>
      <left style="thin">
        <color theme="9" tint="0.39997558519241921"/>
      </left>
      <right style="thin">
        <color theme="9" tint="0.39997558519241921"/>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bottom/>
      <diagonal/>
    </border>
    <border>
      <left style="medium">
        <color theme="9" tint="-0.249977111117893"/>
      </left>
      <right style="thin">
        <color theme="9" tint="-0.249977111117893"/>
      </right>
      <top style="medium">
        <color theme="9" tint="-0.249977111117893"/>
      </top>
      <bottom/>
      <diagonal/>
    </border>
    <border>
      <left/>
      <right/>
      <top style="medium">
        <color theme="9" tint="-0.249977111117893"/>
      </top>
      <bottom/>
      <diagonal/>
    </border>
    <border>
      <left style="thin">
        <color theme="9" tint="-0.249977111117893"/>
      </left>
      <right/>
      <top style="medium">
        <color theme="9" tint="-0.249977111117893"/>
      </top>
      <bottom/>
      <diagonal/>
    </border>
    <border>
      <left style="thin">
        <color theme="9" tint="-0.249977111117893"/>
      </left>
      <right style="medium">
        <color theme="9" tint="-0.249977111117893"/>
      </right>
      <top style="medium">
        <color theme="9" tint="-0.249977111117893"/>
      </top>
      <bottom/>
      <diagonal/>
    </border>
    <border>
      <left style="medium">
        <color theme="9" tint="-0.249977111117893"/>
      </left>
      <right style="thin">
        <color theme="9" tint="-0.249977111117893"/>
      </right>
      <top/>
      <bottom style="medium">
        <color theme="9" tint="-0.249977111117893"/>
      </bottom>
      <diagonal/>
    </border>
    <border>
      <left/>
      <right/>
      <top/>
      <bottom style="medium">
        <color theme="9" tint="-0.249977111117893"/>
      </bottom>
      <diagonal/>
    </border>
    <border>
      <left style="thin">
        <color theme="9" tint="-0.249977111117893"/>
      </left>
      <right/>
      <top/>
      <bottom style="medium">
        <color theme="9" tint="-0.249977111117893"/>
      </bottom>
      <diagonal/>
    </border>
    <border>
      <left style="thin">
        <color theme="9" tint="-0.249977111117893"/>
      </left>
      <right style="medium">
        <color theme="9" tint="-0.249977111117893"/>
      </right>
      <top/>
      <bottom style="medium">
        <color theme="9" tint="-0.249977111117893"/>
      </bottom>
      <diagonal/>
    </border>
    <border>
      <left style="thin">
        <color theme="9" tint="-0.249977111117893"/>
      </left>
      <right style="thin">
        <color theme="9" tint="-0.249977111117893"/>
      </right>
      <top style="medium">
        <color theme="9" tint="-0.249977111117893"/>
      </top>
      <bottom/>
      <diagonal/>
    </border>
    <border>
      <left style="thin">
        <color theme="9" tint="-0.249977111117893"/>
      </left>
      <right style="thin">
        <color theme="9" tint="-0.249977111117893"/>
      </right>
      <top/>
      <bottom style="medium">
        <color theme="9"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rgb="FF7F7F7F"/>
      </left>
      <right style="thin">
        <color rgb="FF7F7F7F"/>
      </right>
      <top style="thin">
        <color rgb="FF7F7F7F"/>
      </top>
      <bottom style="thin">
        <color rgb="FF7F7F7F"/>
      </bottom>
      <diagonal/>
    </border>
    <border>
      <left style="thin">
        <color theme="2" tint="-0.749992370372631"/>
      </left>
      <right style="thin">
        <color theme="2" tint="-0.749992370372631"/>
      </right>
      <top style="thin">
        <color theme="2" tint="-0.749992370372631"/>
      </top>
      <bottom style="thin">
        <color theme="2" tint="-0.749992370372631"/>
      </bottom>
      <diagonal/>
    </border>
    <border>
      <left/>
      <right/>
      <top/>
      <bottom style="thin">
        <color theme="2" tint="-0.749992370372631"/>
      </bottom>
      <diagonal/>
    </border>
    <border>
      <left style="thin">
        <color theme="2" tint="-0.749992370372631"/>
      </left>
      <right/>
      <top style="thin">
        <color theme="2" tint="-0.749992370372631"/>
      </top>
      <bottom/>
      <diagonal/>
    </border>
    <border>
      <left/>
      <right/>
      <top style="thin">
        <color theme="2" tint="-0.749992370372631"/>
      </top>
      <bottom/>
      <diagonal/>
    </border>
    <border>
      <left/>
      <right style="thin">
        <color theme="2" tint="-0.749992370372631"/>
      </right>
      <top style="thin">
        <color theme="2" tint="-0.749992370372631"/>
      </top>
      <bottom/>
      <diagonal/>
    </border>
    <border>
      <left style="thin">
        <color theme="2" tint="-0.749992370372631"/>
      </left>
      <right/>
      <top/>
      <bottom style="thin">
        <color theme="2" tint="-0.749992370372631"/>
      </bottom>
      <diagonal/>
    </border>
    <border>
      <left/>
      <right style="thin">
        <color theme="2" tint="-0.749992370372631"/>
      </right>
      <top/>
      <bottom style="thin">
        <color theme="2" tint="-0.749992370372631"/>
      </bottom>
      <diagonal/>
    </border>
    <border>
      <left style="thin">
        <color theme="2" tint="-0.749992370372631"/>
      </left>
      <right/>
      <top/>
      <bottom/>
      <diagonal/>
    </border>
    <border>
      <left/>
      <right style="thin">
        <color theme="2" tint="-0.749992370372631"/>
      </right>
      <top/>
      <bottom/>
      <diagonal/>
    </border>
    <border>
      <left style="thin">
        <color theme="2" tint="-0.749992370372631"/>
      </left>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right style="thin">
        <color theme="2" tint="-0.749992370372631"/>
      </right>
      <top style="thin">
        <color theme="2" tint="-0.749992370372631"/>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diagonal/>
    </border>
    <border>
      <left style="thin">
        <color theme="2" tint="-0.749992370372631"/>
      </left>
      <right style="thin">
        <color theme="2" tint="-0.749992370372631"/>
      </right>
      <top/>
      <bottom style="thin">
        <color theme="2" tint="-0.749992370372631"/>
      </bottom>
      <diagonal/>
    </border>
  </borders>
  <cellStyleXfs count="6">
    <xf numFmtId="0" fontId="0" fillId="0" borderId="0"/>
    <xf numFmtId="0" fontId="2" fillId="0" borderId="0" applyNumberFormat="0" applyFill="0" applyBorder="0" applyAlignment="0" applyProtection="0">
      <alignment vertical="top"/>
      <protection locked="0"/>
    </xf>
    <xf numFmtId="0" fontId="17" fillId="0" borderId="0"/>
    <xf numFmtId="44" fontId="26" fillId="0" borderId="0" applyFont="0" applyFill="0" applyBorder="0" applyAlignment="0" applyProtection="0"/>
    <xf numFmtId="0" fontId="57" fillId="25" borderId="85" applyNumberFormat="0" applyAlignment="0" applyProtection="0"/>
    <xf numFmtId="0" fontId="58" fillId="26" borderId="85" applyNumberFormat="0" applyAlignment="0" applyProtection="0"/>
  </cellStyleXfs>
  <cellXfs count="623">
    <xf numFmtId="0" fontId="0" fillId="0" borderId="0" xfId="0"/>
    <xf numFmtId="0" fontId="0" fillId="4" borderId="0" xfId="0" applyFill="1"/>
    <xf numFmtId="0" fontId="0" fillId="4" borderId="0" xfId="0" applyFill="1" applyBorder="1"/>
    <xf numFmtId="0" fontId="0" fillId="4" borderId="0" xfId="0" applyFill="1" applyAlignment="1">
      <alignment horizontal="center"/>
    </xf>
    <xf numFmtId="0" fontId="0" fillId="4" borderId="0" xfId="0" applyFill="1" applyBorder="1" applyAlignment="1">
      <alignment horizontal="center"/>
    </xf>
    <xf numFmtId="165" fontId="0" fillId="4" borderId="1" xfId="0" applyNumberFormat="1" applyFill="1" applyBorder="1" applyAlignment="1">
      <alignment horizontal="center" vertical="center"/>
    </xf>
    <xf numFmtId="164" fontId="0" fillId="4" borderId="4"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10" xfId="0" applyNumberFormat="1" applyFill="1" applyBorder="1" applyAlignment="1">
      <alignment horizontal="center" vertical="center"/>
    </xf>
    <xf numFmtId="0" fontId="0" fillId="4" borderId="11" xfId="0" applyFill="1" applyBorder="1" applyAlignment="1">
      <alignment horizontal="center" vertical="center"/>
    </xf>
    <xf numFmtId="0" fontId="0" fillId="4" borderId="0" xfId="0" applyFill="1" applyAlignment="1">
      <alignment horizontal="center" vertical="center"/>
    </xf>
    <xf numFmtId="0" fontId="0" fillId="4" borderId="0" xfId="0" applyFill="1" applyBorder="1" applyAlignment="1">
      <alignment horizontal="center" vertical="center"/>
    </xf>
    <xf numFmtId="0" fontId="3" fillId="4" borderId="0" xfId="0" applyFont="1" applyFill="1" applyBorder="1" applyAlignment="1">
      <alignment horizontal="center" vertical="center"/>
    </xf>
    <xf numFmtId="0" fontId="2" fillId="4" borderId="0" xfId="1" quotePrefix="1" applyFill="1" applyBorder="1" applyAlignment="1" applyProtection="1">
      <alignment horizontal="center" vertical="center"/>
    </xf>
    <xf numFmtId="164" fontId="0" fillId="4" borderId="1" xfId="0" applyNumberFormat="1" applyFill="1" applyBorder="1" applyAlignment="1">
      <alignment horizontal="center" vertical="center"/>
    </xf>
    <xf numFmtId="164" fontId="0" fillId="5" borderId="3" xfId="0" applyNumberFormat="1" applyFill="1" applyBorder="1" applyAlignment="1">
      <alignment horizontal="center" vertical="center"/>
    </xf>
    <xf numFmtId="164" fontId="0" fillId="5" borderId="2" xfId="0" applyNumberFormat="1" applyFill="1" applyBorder="1" applyAlignment="1">
      <alignment horizontal="center" vertical="center"/>
    </xf>
    <xf numFmtId="164" fontId="0" fillId="5" borderId="8" xfId="0" applyNumberFormat="1" applyFill="1" applyBorder="1" applyAlignment="1">
      <alignment horizontal="center" vertical="center"/>
    </xf>
    <xf numFmtId="164" fontId="0" fillId="5" borderId="7" xfId="0" applyNumberFormat="1" applyFill="1" applyBorder="1" applyAlignment="1">
      <alignment horizontal="center" vertical="center"/>
    </xf>
    <xf numFmtId="164" fontId="0" fillId="3" borderId="3" xfId="0" applyNumberFormat="1" applyFill="1" applyBorder="1" applyAlignment="1">
      <alignment horizontal="center" vertical="center"/>
    </xf>
    <xf numFmtId="20" fontId="0" fillId="3" borderId="2" xfId="0" applyNumberFormat="1" applyFill="1" applyBorder="1" applyAlignment="1">
      <alignment horizontal="center" vertical="center"/>
    </xf>
    <xf numFmtId="20" fontId="0" fillId="3" borderId="3" xfId="0" applyNumberFormat="1" applyFill="1" applyBorder="1" applyAlignment="1">
      <alignment horizontal="center" vertical="center"/>
    </xf>
    <xf numFmtId="164" fontId="0" fillId="5" borderId="9" xfId="0" applyNumberFormat="1" applyFill="1" applyBorder="1" applyAlignment="1">
      <alignment horizontal="center" vertical="center"/>
    </xf>
    <xf numFmtId="164" fontId="0" fillId="5" borderId="5" xfId="0" applyNumberFormat="1" applyFill="1" applyBorder="1" applyAlignment="1">
      <alignment horizontal="center" vertical="center"/>
    </xf>
    <xf numFmtId="164" fontId="0" fillId="3" borderId="2" xfId="0" applyNumberFormat="1" applyFill="1" applyBorder="1" applyAlignment="1">
      <alignment horizontal="center" vertical="center"/>
    </xf>
    <xf numFmtId="164" fontId="0" fillId="2" borderId="6" xfId="0" applyNumberFormat="1" applyFill="1" applyBorder="1" applyAlignment="1">
      <alignment horizontal="center" vertical="center"/>
    </xf>
    <xf numFmtId="20" fontId="0" fillId="2" borderId="6" xfId="0" applyNumberFormat="1" applyFill="1" applyBorder="1" applyAlignment="1">
      <alignment horizontal="center" vertical="center"/>
    </xf>
    <xf numFmtId="164" fontId="0" fillId="4" borderId="0" xfId="0" applyNumberFormat="1" applyFill="1" applyBorder="1" applyAlignment="1">
      <alignment horizontal="center" vertical="center"/>
    </xf>
    <xf numFmtId="0" fontId="0" fillId="4" borderId="0" xfId="0" applyFill="1" applyBorder="1" applyAlignment="1">
      <alignment horizontal="center" vertical="center" wrapText="1"/>
    </xf>
    <xf numFmtId="0" fontId="1" fillId="4" borderId="0" xfId="0" applyFont="1" applyFill="1" applyBorder="1" applyAlignment="1">
      <alignment horizontal="center" vertical="center"/>
    </xf>
    <xf numFmtId="0" fontId="0" fillId="4" borderId="6" xfId="0" applyNumberFormat="1" applyFill="1" applyBorder="1" applyAlignment="1">
      <alignment horizontal="center" vertical="center"/>
    </xf>
    <xf numFmtId="0" fontId="0" fillId="4" borderId="4" xfId="0" applyNumberFormat="1" applyFill="1" applyBorder="1" applyAlignment="1">
      <alignment horizontal="center" vertical="center"/>
    </xf>
    <xf numFmtId="0" fontId="0" fillId="4" borderId="10" xfId="0" applyNumberFormat="1" applyFill="1" applyBorder="1" applyAlignment="1">
      <alignment horizontal="center" vertical="center"/>
    </xf>
    <xf numFmtId="0" fontId="0" fillId="4" borderId="11" xfId="0" applyNumberFormat="1" applyFill="1" applyBorder="1" applyAlignment="1">
      <alignment horizontal="center" vertical="center"/>
    </xf>
    <xf numFmtId="165" fontId="0" fillId="4" borderId="0" xfId="0" applyNumberFormat="1" applyFill="1" applyAlignment="1">
      <alignment horizontal="center" vertical="center"/>
    </xf>
    <xf numFmtId="165" fontId="0" fillId="4" borderId="0" xfId="0" applyNumberFormat="1" applyFill="1"/>
    <xf numFmtId="20" fontId="0" fillId="4" borderId="0" xfId="0" applyNumberFormat="1" applyFill="1" applyAlignment="1">
      <alignment horizontal="center" vertical="center"/>
    </xf>
    <xf numFmtId="164" fontId="0" fillId="4" borderId="0" xfId="0" applyNumberFormat="1" applyFill="1" applyAlignment="1">
      <alignment horizontal="center" vertical="center"/>
    </xf>
    <xf numFmtId="0" fontId="2" fillId="4" borderId="0" xfId="1" applyFill="1" applyAlignment="1" applyProtection="1">
      <alignment horizontal="center" vertical="center"/>
    </xf>
    <xf numFmtId="164" fontId="0" fillId="4" borderId="0" xfId="0" applyNumberFormat="1" applyFill="1" applyBorder="1" applyAlignment="1">
      <alignment horizontal="left" vertical="center"/>
    </xf>
    <xf numFmtId="0" fontId="0" fillId="4" borderId="0" xfId="0" applyFill="1" applyBorder="1" applyAlignment="1">
      <alignment horizontal="left" vertical="center" wrapText="1"/>
    </xf>
    <xf numFmtId="0" fontId="0" fillId="6" borderId="12" xfId="0" applyFill="1" applyBorder="1" applyAlignment="1">
      <alignment horizontal="center"/>
    </xf>
    <xf numFmtId="0" fontId="0" fillId="6" borderId="12" xfId="0" applyFill="1" applyBorder="1"/>
    <xf numFmtId="0" fontId="0" fillId="6" borderId="13" xfId="0" applyFill="1" applyBorder="1"/>
    <xf numFmtId="0" fontId="0" fillId="6" borderId="12" xfId="0" quotePrefix="1" applyFill="1" applyBorder="1"/>
    <xf numFmtId="14" fontId="0" fillId="6" borderId="12" xfId="0" applyNumberFormat="1" applyFill="1" applyBorder="1"/>
    <xf numFmtId="0" fontId="0" fillId="6" borderId="15" xfId="0" applyFill="1" applyBorder="1"/>
    <xf numFmtId="0" fontId="4" fillId="0" borderId="14" xfId="0" applyFont="1" applyFill="1" applyBorder="1" applyAlignment="1">
      <alignment horizontal="center"/>
    </xf>
    <xf numFmtId="0" fontId="0" fillId="6" borderId="13" xfId="0" applyFill="1" applyBorder="1" applyAlignment="1">
      <alignment horizontal="center"/>
    </xf>
    <xf numFmtId="0" fontId="6" fillId="0" borderId="14" xfId="0" applyFont="1" applyFill="1" applyBorder="1" applyAlignment="1">
      <alignment horizontal="center"/>
    </xf>
    <xf numFmtId="0" fontId="0" fillId="6" borderId="16" xfId="0" applyFill="1" applyBorder="1" applyAlignment="1">
      <alignment horizontal="center"/>
    </xf>
    <xf numFmtId="0" fontId="5" fillId="7" borderId="14" xfId="0" applyFont="1" applyFill="1" applyBorder="1" applyAlignment="1">
      <alignment horizontal="center"/>
    </xf>
    <xf numFmtId="0" fontId="0" fillId="6" borderId="15" xfId="0" applyFill="1" applyBorder="1" applyAlignment="1">
      <alignment horizontal="center"/>
    </xf>
    <xf numFmtId="168" fontId="7" fillId="6" borderId="14" xfId="0" applyNumberFormat="1" applyFont="1" applyFill="1" applyBorder="1"/>
    <xf numFmtId="0" fontId="0" fillId="6" borderId="15" xfId="0" quotePrefix="1" applyFill="1" applyBorder="1" applyAlignment="1">
      <alignment horizontal="center"/>
    </xf>
    <xf numFmtId="0" fontId="7" fillId="6" borderId="12" xfId="0" applyFont="1" applyFill="1" applyBorder="1"/>
    <xf numFmtId="0" fontId="0" fillId="2" borderId="12" xfId="0" applyFill="1" applyBorder="1"/>
    <xf numFmtId="20" fontId="0" fillId="3" borderId="17" xfId="0" applyNumberFormat="1" applyFill="1" applyBorder="1" applyAlignment="1">
      <alignment horizontal="center" vertical="center"/>
    </xf>
    <xf numFmtId="20" fontId="0" fillId="2" borderId="18" xfId="0" applyNumberFormat="1" applyFill="1" applyBorder="1" applyAlignment="1">
      <alignment horizontal="center" vertical="center"/>
    </xf>
    <xf numFmtId="0" fontId="0" fillId="4" borderId="19" xfId="0" applyFill="1" applyBorder="1" applyAlignment="1">
      <alignment horizontal="center" vertical="center"/>
    </xf>
    <xf numFmtId="20" fontId="0" fillId="4" borderId="20" xfId="0" applyNumberFormat="1" applyFill="1" applyBorder="1" applyAlignment="1">
      <alignment horizontal="center"/>
    </xf>
    <xf numFmtId="0" fontId="0" fillId="4" borderId="21" xfId="0" applyFill="1" applyBorder="1" applyAlignment="1">
      <alignment horizontal="center" vertical="center"/>
    </xf>
    <xf numFmtId="166" fontId="0" fillId="4" borderId="22" xfId="0" applyNumberFormat="1" applyFill="1" applyBorder="1" applyAlignment="1">
      <alignment horizontal="center"/>
    </xf>
    <xf numFmtId="0" fontId="8" fillId="4" borderId="0" xfId="0" applyFont="1" applyFill="1"/>
    <xf numFmtId="0" fontId="8" fillId="4" borderId="0" xfId="0" applyFont="1" applyFill="1" applyBorder="1"/>
    <xf numFmtId="0" fontId="8" fillId="4" borderId="0" xfId="0" applyFont="1" applyFill="1" applyAlignment="1">
      <alignment horizontal="center" vertical="center"/>
    </xf>
    <xf numFmtId="0" fontId="0" fillId="4" borderId="0" xfId="0" applyNumberFormat="1" applyFill="1"/>
    <xf numFmtId="0" fontId="0" fillId="4" borderId="1" xfId="0" applyNumberFormat="1" applyFill="1" applyBorder="1" applyAlignment="1">
      <alignment horizontal="center" vertical="center"/>
    </xf>
    <xf numFmtId="0" fontId="0" fillId="4" borderId="0" xfId="0" applyNumberFormat="1" applyFill="1" applyAlignment="1">
      <alignment horizontal="center" vertical="center"/>
    </xf>
    <xf numFmtId="0" fontId="0" fillId="4" borderId="0" xfId="0" applyNumberFormat="1" applyFill="1" applyAlignment="1">
      <alignment horizontal="center"/>
    </xf>
    <xf numFmtId="0" fontId="0" fillId="5" borderId="3" xfId="0" applyNumberFormat="1" applyFill="1" applyBorder="1" applyAlignment="1">
      <alignment horizontal="center" vertical="center"/>
    </xf>
    <xf numFmtId="0" fontId="0" fillId="5" borderId="2" xfId="0" applyNumberFormat="1" applyFill="1" applyBorder="1" applyAlignment="1">
      <alignment horizontal="center" vertical="center"/>
    </xf>
    <xf numFmtId="0" fontId="0" fillId="5" borderId="8" xfId="0" applyNumberFormat="1" applyFill="1" applyBorder="1" applyAlignment="1">
      <alignment horizontal="center" vertical="center"/>
    </xf>
    <xf numFmtId="0" fontId="0" fillId="5" borderId="7" xfId="0" applyNumberFormat="1" applyFill="1" applyBorder="1" applyAlignment="1">
      <alignment horizontal="center" vertical="center"/>
    </xf>
    <xf numFmtId="0" fontId="0" fillId="5" borderId="9" xfId="0" applyNumberFormat="1" applyFill="1" applyBorder="1" applyAlignment="1">
      <alignment horizontal="center" vertical="center"/>
    </xf>
    <xf numFmtId="0" fontId="0" fillId="5" borderId="5" xfId="0" applyNumberFormat="1" applyFill="1" applyBorder="1" applyAlignment="1">
      <alignment horizontal="center" vertical="center"/>
    </xf>
    <xf numFmtId="0" fontId="0" fillId="3" borderId="17" xfId="0" applyNumberFormat="1" applyFill="1" applyBorder="1" applyAlignment="1">
      <alignment horizontal="center" vertical="center"/>
    </xf>
    <xf numFmtId="0" fontId="0" fillId="4" borderId="20" xfId="0" applyNumberFormat="1" applyFill="1" applyBorder="1" applyAlignment="1">
      <alignment horizontal="center"/>
    </xf>
    <xf numFmtId="0" fontId="0" fillId="2" borderId="18" xfId="0" applyNumberFormat="1" applyFill="1" applyBorder="1" applyAlignment="1">
      <alignment horizontal="center" vertical="center"/>
    </xf>
    <xf numFmtId="0" fontId="0" fillId="4" borderId="22" xfId="0" applyNumberFormat="1" applyFill="1" applyBorder="1" applyAlignment="1">
      <alignment horizontal="center"/>
    </xf>
    <xf numFmtId="0" fontId="0" fillId="4" borderId="0" xfId="0" applyNumberFormat="1" applyFill="1" applyBorder="1" applyAlignment="1">
      <alignment horizontal="center" vertical="center"/>
    </xf>
    <xf numFmtId="0" fontId="0" fillId="4" borderId="0" xfId="0" applyNumberFormat="1" applyFill="1" applyBorder="1" applyAlignment="1">
      <alignment horizontal="center"/>
    </xf>
    <xf numFmtId="0" fontId="9" fillId="4" borderId="0" xfId="0" applyFont="1" applyFill="1"/>
    <xf numFmtId="0" fontId="10" fillId="4" borderId="0" xfId="0" applyFont="1" applyFill="1"/>
    <xf numFmtId="0" fontId="11" fillId="4" borderId="0" xfId="0" applyFont="1" applyFill="1"/>
    <xf numFmtId="0" fontId="11" fillId="4" borderId="9" xfId="0" applyFont="1" applyFill="1" applyBorder="1"/>
    <xf numFmtId="0" fontId="11" fillId="4" borderId="0" xfId="0" applyFont="1" applyFill="1" applyAlignment="1">
      <alignment horizontal="center"/>
    </xf>
    <xf numFmtId="0" fontId="11" fillId="4" borderId="0" xfId="0" applyFont="1" applyFill="1" applyBorder="1" applyAlignment="1">
      <alignment horizontal="center"/>
    </xf>
    <xf numFmtId="0" fontId="11" fillId="4" borderId="0" xfId="0" applyFont="1" applyFill="1" applyAlignment="1">
      <alignment horizontal="center" vertical="center"/>
    </xf>
    <xf numFmtId="0" fontId="11" fillId="4" borderId="0" xfId="0" applyFont="1" applyFill="1" applyAlignment="1">
      <alignment horizontal="right" vertical="center"/>
    </xf>
    <xf numFmtId="0" fontId="9" fillId="4" borderId="0" xfId="0" applyFont="1" applyFill="1" applyAlignment="1">
      <alignment horizontal="center" vertical="center"/>
    </xf>
    <xf numFmtId="20" fontId="11" fillId="4" borderId="0" xfId="0" applyNumberFormat="1" applyFont="1" applyFill="1" applyAlignment="1">
      <alignment horizontal="center" vertical="center"/>
    </xf>
    <xf numFmtId="0" fontId="0" fillId="3" borderId="24" xfId="0" applyNumberFormat="1" applyFill="1" applyBorder="1" applyAlignment="1">
      <alignment horizontal="center" vertical="center"/>
    </xf>
    <xf numFmtId="0" fontId="0" fillId="4" borderId="25"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2" borderId="23" xfId="0" applyNumberFormat="1" applyFill="1" applyBorder="1" applyAlignment="1">
      <alignment horizontal="center" vertical="center"/>
    </xf>
    <xf numFmtId="0" fontId="0" fillId="4" borderId="23" xfId="0" applyNumberFormat="1" applyFill="1" applyBorder="1" applyAlignment="1">
      <alignment horizontal="center" vertical="center" wrapText="1"/>
    </xf>
    <xf numFmtId="0" fontId="12" fillId="4" borderId="0" xfId="0" applyFont="1" applyFill="1"/>
    <xf numFmtId="0" fontId="0" fillId="4" borderId="26" xfId="0" applyFill="1" applyBorder="1"/>
    <xf numFmtId="0" fontId="0" fillId="0" borderId="26" xfId="0" applyBorder="1"/>
    <xf numFmtId="168" fontId="13" fillId="6" borderId="14" xfId="0" applyNumberFormat="1" applyFont="1" applyFill="1" applyBorder="1"/>
    <xf numFmtId="168" fontId="7" fillId="6" borderId="27" xfId="0" applyNumberFormat="1" applyFont="1" applyFill="1" applyBorder="1"/>
    <xf numFmtId="0" fontId="0" fillId="6" borderId="28" xfId="0" applyFill="1" applyBorder="1" applyAlignment="1">
      <alignment horizontal="center"/>
    </xf>
    <xf numFmtId="0" fontId="7" fillId="6" borderId="13" xfId="0" applyFont="1" applyFill="1" applyBorder="1"/>
    <xf numFmtId="168" fontId="7" fillId="6" borderId="29" xfId="0" applyNumberFormat="1" applyFont="1" applyFill="1" applyBorder="1"/>
    <xf numFmtId="0" fontId="0" fillId="6" borderId="30" xfId="0" applyFill="1" applyBorder="1" applyAlignment="1">
      <alignment horizontal="center"/>
    </xf>
    <xf numFmtId="0" fontId="7" fillId="6" borderId="31" xfId="0" applyFont="1" applyFill="1" applyBorder="1"/>
    <xf numFmtId="0" fontId="0" fillId="6" borderId="32" xfId="0" applyFill="1" applyBorder="1"/>
    <xf numFmtId="0" fontId="0" fillId="6" borderId="33" xfId="0" quotePrefix="1" applyFill="1" applyBorder="1" applyAlignment="1">
      <alignment horizontal="center"/>
    </xf>
    <xf numFmtId="0" fontId="0" fillId="6" borderId="34" xfId="0" applyFill="1" applyBorder="1"/>
    <xf numFmtId="0" fontId="0" fillId="6" borderId="35" xfId="0" applyFill="1" applyBorder="1"/>
    <xf numFmtId="0" fontId="12" fillId="4" borderId="0" xfId="0" applyFont="1" applyFill="1" applyAlignment="1">
      <alignment horizontal="right"/>
    </xf>
    <xf numFmtId="0" fontId="0" fillId="4" borderId="26" xfId="0" applyFill="1" applyBorder="1" applyAlignment="1">
      <alignment horizontal="center"/>
    </xf>
    <xf numFmtId="14" fontId="0" fillId="4" borderId="0" xfId="0" quotePrefix="1" applyNumberFormat="1" applyFill="1" applyBorder="1" applyAlignment="1">
      <alignment horizontal="center"/>
    </xf>
    <xf numFmtId="0" fontId="0" fillId="4" borderId="0" xfId="0" applyFill="1" applyBorder="1" applyAlignment="1">
      <alignment horizontal="left"/>
    </xf>
    <xf numFmtId="0" fontId="0" fillId="4" borderId="13" xfId="0" applyFill="1" applyBorder="1" applyAlignment="1">
      <alignment horizontal="center"/>
    </xf>
    <xf numFmtId="0" fontId="0" fillId="4" borderId="13" xfId="0" quotePrefix="1" applyFill="1" applyBorder="1" applyAlignment="1">
      <alignment horizontal="center"/>
    </xf>
    <xf numFmtId="14" fontId="0" fillId="4" borderId="14" xfId="0" applyNumberFormat="1" applyFill="1" applyBorder="1" applyAlignment="1">
      <alignment horizontal="center"/>
    </xf>
    <xf numFmtId="0" fontId="11" fillId="4" borderId="0" xfId="0" applyFont="1" applyFill="1" applyBorder="1"/>
    <xf numFmtId="0" fontId="14" fillId="4" borderId="0" xfId="0" applyFont="1" applyFill="1" applyBorder="1"/>
    <xf numFmtId="0" fontId="0" fillId="0" borderId="0" xfId="0" applyBorder="1"/>
    <xf numFmtId="0" fontId="15" fillId="4" borderId="0" xfId="0" applyFont="1" applyFill="1" applyAlignment="1">
      <alignment horizontal="center" vertical="center"/>
    </xf>
    <xf numFmtId="0" fontId="16" fillId="4" borderId="0" xfId="0" applyFont="1" applyFill="1" applyAlignment="1">
      <alignment horizontal="center" vertical="center"/>
    </xf>
    <xf numFmtId="14" fontId="16" fillId="4" borderId="0" xfId="0" quotePrefix="1" applyNumberFormat="1" applyFont="1" applyFill="1" applyAlignment="1">
      <alignment horizontal="center" vertical="center"/>
    </xf>
    <xf numFmtId="14" fontId="0" fillId="4" borderId="14" xfId="0" quotePrefix="1" applyNumberFormat="1" applyFill="1" applyBorder="1" applyAlignment="1">
      <alignment horizontal="center"/>
    </xf>
    <xf numFmtId="167" fontId="16" fillId="4" borderId="14"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6" fillId="4" borderId="0" xfId="0" applyFont="1" applyFill="1" applyAlignment="1">
      <alignment horizontal="right" vertical="center"/>
    </xf>
    <xf numFmtId="0" fontId="16" fillId="4" borderId="0" xfId="0" applyFont="1" applyFill="1" applyBorder="1" applyAlignment="1">
      <alignment horizontal="right" vertical="center"/>
    </xf>
    <xf numFmtId="0" fontId="16" fillId="4" borderId="0" xfId="0" applyFont="1" applyFill="1" applyBorder="1" applyAlignment="1">
      <alignment horizontal="center" vertical="center"/>
    </xf>
    <xf numFmtId="14" fontId="16" fillId="4" borderId="0" xfId="0" applyNumberFormat="1" applyFont="1" applyFill="1" applyAlignment="1">
      <alignment horizontal="right" vertical="center"/>
    </xf>
    <xf numFmtId="167" fontId="16" fillId="0" borderId="0" xfId="0" applyNumberFormat="1" applyFont="1" applyFill="1" applyBorder="1" applyAlignment="1">
      <alignment horizontal="center" vertical="center"/>
    </xf>
    <xf numFmtId="167" fontId="15" fillId="8" borderId="0" xfId="0" applyNumberFormat="1" applyFont="1" applyFill="1" applyAlignment="1">
      <alignment horizontal="center" vertical="center"/>
    </xf>
    <xf numFmtId="14" fontId="16" fillId="4" borderId="0" xfId="0" applyNumberFormat="1" applyFont="1" applyFill="1" applyAlignment="1">
      <alignment horizontal="left" vertical="center"/>
    </xf>
    <xf numFmtId="0" fontId="15" fillId="4" borderId="0" xfId="0" applyFont="1" applyFill="1" applyAlignment="1">
      <alignment horizontal="left" vertical="center"/>
    </xf>
    <xf numFmtId="0" fontId="0" fillId="4" borderId="1" xfId="0" applyFill="1" applyBorder="1"/>
    <xf numFmtId="0" fontId="0" fillId="4" borderId="21" xfId="0" applyFill="1" applyBorder="1"/>
    <xf numFmtId="0" fontId="0" fillId="4" borderId="14" xfId="0" applyFill="1" applyBorder="1"/>
    <xf numFmtId="0" fontId="0" fillId="8" borderId="14" xfId="0" applyFill="1" applyBorder="1"/>
    <xf numFmtId="0" fontId="0" fillId="8" borderId="14" xfId="0" applyFill="1" applyBorder="1" applyAlignment="1">
      <alignment horizontal="center"/>
    </xf>
    <xf numFmtId="0" fontId="0" fillId="8" borderId="12" xfId="0" quotePrefix="1" applyNumberFormat="1" applyFill="1" applyBorder="1"/>
    <xf numFmtId="0" fontId="0" fillId="8" borderId="14" xfId="0" quotePrefix="1" applyNumberFormat="1" applyFill="1" applyBorder="1"/>
    <xf numFmtId="0" fontId="16" fillId="8" borderId="14" xfId="0" applyFont="1" applyFill="1" applyBorder="1" applyAlignment="1">
      <alignment horizontal="center" vertical="center"/>
    </xf>
    <xf numFmtId="14" fontId="0" fillId="8" borderId="36" xfId="0" applyNumberFormat="1" applyFill="1" applyBorder="1" applyAlignment="1">
      <alignment horizontal="center"/>
    </xf>
    <xf numFmtId="0" fontId="0" fillId="8" borderId="36" xfId="0" applyFill="1" applyBorder="1" applyAlignment="1">
      <alignment horizontal="center"/>
    </xf>
    <xf numFmtId="0" fontId="0" fillId="8" borderId="37" xfId="0" applyFill="1" applyBorder="1" applyAlignment="1">
      <alignment horizontal="center"/>
    </xf>
    <xf numFmtId="14" fontId="0" fillId="8" borderId="36" xfId="0" quotePrefix="1" applyNumberFormat="1" applyFill="1" applyBorder="1" applyAlignment="1">
      <alignment horizontal="center"/>
    </xf>
    <xf numFmtId="14" fontId="0" fillId="8" borderId="37" xfId="0" quotePrefix="1" applyNumberFormat="1" applyFill="1" applyBorder="1" applyAlignment="1">
      <alignment horizontal="center"/>
    </xf>
    <xf numFmtId="0" fontId="0" fillId="9" borderId="14" xfId="0" applyFill="1" applyBorder="1"/>
    <xf numFmtId="0" fontId="0" fillId="0" borderId="14" xfId="0" applyBorder="1"/>
    <xf numFmtId="0" fontId="1" fillId="0" borderId="1" xfId="0" applyFont="1" applyBorder="1" applyAlignment="1">
      <alignment horizontal="center"/>
    </xf>
    <xf numFmtId="0" fontId="0" fillId="0" borderId="0" xfId="0" applyFill="1" applyBorder="1"/>
    <xf numFmtId="0" fontId="0" fillId="0" borderId="0" xfId="0" applyAlignment="1">
      <alignment horizontal="center"/>
    </xf>
    <xf numFmtId="0" fontId="0" fillId="9" borderId="39" xfId="0" applyFill="1" applyBorder="1"/>
    <xf numFmtId="0" fontId="0" fillId="9" borderId="14" xfId="0" applyFont="1" applyFill="1" applyBorder="1" applyAlignment="1">
      <alignment horizontal="center" wrapText="1"/>
    </xf>
    <xf numFmtId="0" fontId="0" fillId="4" borderId="0" xfId="0" applyFont="1" applyFill="1" applyBorder="1" applyAlignment="1">
      <alignment horizontal="center" wrapText="1"/>
    </xf>
    <xf numFmtId="0" fontId="0" fillId="0" borderId="14" xfId="0" applyBorder="1" applyAlignment="1">
      <alignment horizontal="center"/>
    </xf>
    <xf numFmtId="0" fontId="0" fillId="0" borderId="14" xfId="0" quotePrefix="1" applyBorder="1" applyAlignment="1">
      <alignment horizontal="center"/>
    </xf>
    <xf numFmtId="0" fontId="0" fillId="4" borderId="0" xfId="0" applyFont="1" applyFill="1" applyBorder="1" applyAlignment="1">
      <alignment horizontal="left"/>
    </xf>
    <xf numFmtId="0" fontId="0" fillId="9" borderId="14" xfId="0" applyFill="1" applyBorder="1" applyAlignment="1">
      <alignment wrapText="1"/>
    </xf>
    <xf numFmtId="0" fontId="0" fillId="10" borderId="14" xfId="0" applyFill="1" applyBorder="1"/>
    <xf numFmtId="0" fontId="0" fillId="10" borderId="14" xfId="0" applyFill="1" applyBorder="1" applyAlignment="1">
      <alignment wrapText="1"/>
    </xf>
    <xf numFmtId="0" fontId="0" fillId="10" borderId="14" xfId="0" applyFont="1" applyFill="1" applyBorder="1" applyAlignment="1">
      <alignment horizontal="center" wrapText="1"/>
    </xf>
    <xf numFmtId="0" fontId="0" fillId="10" borderId="39" xfId="0" applyFill="1" applyBorder="1"/>
    <xf numFmtId="0" fontId="17" fillId="0" borderId="0" xfId="2" applyNumberFormat="1" applyFont="1" applyAlignment="1">
      <alignment horizontal="center"/>
    </xf>
    <xf numFmtId="0" fontId="17" fillId="0" borderId="0" xfId="0" applyFont="1" applyFill="1" applyBorder="1" applyAlignment="1">
      <alignment horizontal="left"/>
    </xf>
    <xf numFmtId="0" fontId="17" fillId="0" borderId="0" xfId="0" applyFont="1"/>
    <xf numFmtId="0" fontId="17" fillId="0" borderId="0" xfId="0" applyNumberFormat="1" applyFont="1" applyAlignment="1">
      <alignment horizontal="center"/>
    </xf>
    <xf numFmtId="0" fontId="17" fillId="0" borderId="0" xfId="0" quotePrefix="1" applyFont="1"/>
    <xf numFmtId="0" fontId="17" fillId="0" borderId="0" xfId="0" applyFont="1" applyAlignment="1">
      <alignment horizontal="center"/>
    </xf>
    <xf numFmtId="0" fontId="17" fillId="0" borderId="0" xfId="0" applyFont="1" applyFill="1"/>
    <xf numFmtId="0" fontId="17" fillId="0" borderId="0" xfId="0" quotePrefix="1" applyFont="1" applyFill="1" applyBorder="1" applyAlignment="1">
      <alignment horizontal="left"/>
    </xf>
    <xf numFmtId="0" fontId="17" fillId="12" borderId="0" xfId="0" quotePrefix="1" applyFont="1" applyFill="1" applyBorder="1" applyAlignment="1">
      <alignment horizontal="left"/>
    </xf>
    <xf numFmtId="0" fontId="0" fillId="12" borderId="0" xfId="0" applyFill="1"/>
    <xf numFmtId="0" fontId="1" fillId="12" borderId="0" xfId="0" applyFont="1" applyFill="1"/>
    <xf numFmtId="0" fontId="0" fillId="12" borderId="0" xfId="0" applyFill="1" applyAlignment="1">
      <alignment horizontal="center"/>
    </xf>
    <xf numFmtId="14" fontId="0" fillId="0" borderId="0" xfId="0" applyNumberFormat="1"/>
    <xf numFmtId="0" fontId="0" fillId="12" borderId="0" xfId="0" quotePrefix="1" applyFill="1"/>
    <xf numFmtId="0" fontId="0" fillId="12" borderId="1" xfId="0" applyFill="1" applyBorder="1" applyAlignment="1">
      <alignment horizontal="center"/>
    </xf>
    <xf numFmtId="0" fontId="0" fillId="12" borderId="1" xfId="0" applyFill="1" applyBorder="1"/>
    <xf numFmtId="0" fontId="0" fillId="8" borderId="42" xfId="0" applyFill="1" applyBorder="1" applyAlignment="1">
      <alignment horizontal="center"/>
    </xf>
    <xf numFmtId="0" fontId="0" fillId="8" borderId="42" xfId="0" applyFill="1" applyBorder="1"/>
    <xf numFmtId="0" fontId="20" fillId="12" borderId="0" xfId="0" applyFont="1" applyFill="1"/>
    <xf numFmtId="0" fontId="21" fillId="0" borderId="0" xfId="0" applyFont="1"/>
    <xf numFmtId="0" fontId="0" fillId="0" borderId="0" xfId="0" applyFill="1" applyBorder="1" applyAlignment="1">
      <alignment horizontal="center" vertical="center"/>
    </xf>
    <xf numFmtId="0" fontId="1" fillId="0" borderId="0" xfId="0" applyFont="1"/>
    <xf numFmtId="0" fontId="0" fillId="13" borderId="0" xfId="0" applyFill="1"/>
    <xf numFmtId="0" fontId="0" fillId="0" borderId="0" xfId="0" applyNumberFormat="1"/>
    <xf numFmtId="174" fontId="25" fillId="8" borderId="14" xfId="0" applyNumberFormat="1" applyFont="1" applyFill="1" applyBorder="1" applyAlignment="1">
      <alignment horizontal="center"/>
    </xf>
    <xf numFmtId="0" fontId="25" fillId="13" borderId="0" xfId="0" applyFont="1" applyFill="1" applyBorder="1" applyAlignment="1">
      <alignment horizontal="center"/>
    </xf>
    <xf numFmtId="14" fontId="25" fillId="13" borderId="0" xfId="0" applyNumberFormat="1" applyFont="1" applyFill="1" applyBorder="1"/>
    <xf numFmtId="0" fontId="25" fillId="13" borderId="0" xfId="0" applyFont="1" applyFill="1" applyBorder="1" applyAlignment="1">
      <alignment horizontal="left"/>
    </xf>
    <xf numFmtId="0" fontId="25" fillId="13" borderId="0" xfId="0" applyFont="1" applyFill="1" applyBorder="1"/>
    <xf numFmtId="0" fontId="25" fillId="13" borderId="0" xfId="0" applyFont="1" applyFill="1" applyBorder="1" applyAlignment="1">
      <alignment horizontal="right"/>
    </xf>
    <xf numFmtId="0" fontId="25" fillId="13" borderId="0" xfId="0" applyFont="1" applyFill="1" applyBorder="1" applyAlignment="1">
      <alignment horizontal="center" vertical="center"/>
    </xf>
    <xf numFmtId="174" fontId="25" fillId="13" borderId="0" xfId="0" applyNumberFormat="1" applyFont="1" applyFill="1" applyBorder="1"/>
    <xf numFmtId="0" fontId="0" fillId="13" borderId="0" xfId="0" applyFill="1" applyBorder="1" applyAlignment="1">
      <alignment horizontal="center"/>
    </xf>
    <xf numFmtId="0" fontId="0" fillId="13" borderId="0" xfId="0" applyFill="1" applyBorder="1"/>
    <xf numFmtId="0" fontId="0" fillId="13" borderId="0" xfId="0" applyFill="1" applyBorder="1" applyAlignment="1">
      <alignment horizontal="center" vertical="center"/>
    </xf>
    <xf numFmtId="0" fontId="0" fillId="13" borderId="0" xfId="0" applyFill="1" applyBorder="1" applyAlignment="1">
      <alignment horizontal="right"/>
    </xf>
    <xf numFmtId="3" fontId="25" fillId="13" borderId="0" xfId="0" applyNumberFormat="1" applyFont="1" applyFill="1" applyBorder="1" applyAlignment="1">
      <alignment horizontal="center"/>
    </xf>
    <xf numFmtId="0" fontId="0" fillId="0" borderId="0" xfId="0" applyFill="1" applyBorder="1" applyAlignment="1">
      <alignment horizontal="center"/>
    </xf>
    <xf numFmtId="174" fontId="0" fillId="0" borderId="0" xfId="0" applyNumberFormat="1" applyFill="1" applyBorder="1"/>
    <xf numFmtId="0" fontId="0" fillId="0" borderId="0" xfId="0" applyFill="1" applyBorder="1" applyAlignment="1">
      <alignment horizontal="right"/>
    </xf>
    <xf numFmtId="14" fontId="0" fillId="13" borderId="0" xfId="0" applyNumberFormat="1" applyFill="1" applyBorder="1"/>
    <xf numFmtId="174" fontId="0" fillId="13" borderId="0" xfId="0" applyNumberFormat="1" applyFill="1" applyBorder="1" applyAlignment="1">
      <alignment horizontal="center" vertical="center"/>
    </xf>
    <xf numFmtId="3" fontId="0" fillId="13" borderId="0" xfId="0" applyNumberFormat="1" applyFill="1" applyBorder="1" applyAlignment="1">
      <alignment horizontal="center" vertical="center"/>
    </xf>
    <xf numFmtId="3" fontId="0" fillId="0" borderId="0" xfId="0" applyNumberFormat="1" applyFill="1" applyBorder="1" applyAlignment="1">
      <alignment horizontal="center" vertical="center"/>
    </xf>
    <xf numFmtId="174" fontId="0" fillId="0" borderId="0" xfId="0" applyNumberFormat="1" applyFill="1" applyBorder="1" applyAlignment="1">
      <alignment horizontal="center" vertical="center"/>
    </xf>
    <xf numFmtId="14" fontId="0" fillId="0" borderId="0" xfId="0" applyNumberFormat="1" applyFill="1" applyBorder="1"/>
    <xf numFmtId="0" fontId="24" fillId="14" borderId="27" xfId="0" applyFont="1" applyFill="1" applyBorder="1" applyAlignment="1">
      <alignment horizontal="left"/>
    </xf>
    <xf numFmtId="14" fontId="24" fillId="14" borderId="27" xfId="0" applyNumberFormat="1" applyFont="1" applyFill="1" applyBorder="1" applyAlignment="1">
      <alignment horizontal="left"/>
    </xf>
    <xf numFmtId="3" fontId="0" fillId="13" borderId="47" xfId="0" applyNumberFormat="1" applyFill="1" applyBorder="1" applyAlignment="1">
      <alignment horizontal="left"/>
    </xf>
    <xf numFmtId="0" fontId="0" fillId="13" borderId="47" xfId="0" applyFill="1" applyBorder="1" applyAlignment="1">
      <alignment horizontal="left"/>
    </xf>
    <xf numFmtId="14" fontId="0" fillId="13" borderId="47" xfId="0" applyNumberFormat="1" applyFill="1" applyBorder="1"/>
    <xf numFmtId="0" fontId="0" fillId="13" borderId="47" xfId="0" applyFill="1" applyBorder="1"/>
    <xf numFmtId="0" fontId="0" fillId="13" borderId="47" xfId="0" applyFill="1" applyBorder="1" applyAlignment="1">
      <alignment horizontal="right"/>
    </xf>
    <xf numFmtId="0" fontId="0" fillId="13" borderId="47" xfId="0" applyFill="1" applyBorder="1" applyAlignment="1">
      <alignment horizontal="center" vertical="center"/>
    </xf>
    <xf numFmtId="3" fontId="0" fillId="13" borderId="47" xfId="0" applyNumberFormat="1" applyFill="1" applyBorder="1" applyAlignment="1">
      <alignment horizontal="left" vertical="center"/>
    </xf>
    <xf numFmtId="0" fontId="0" fillId="2" borderId="0" xfId="0" applyFill="1"/>
    <xf numFmtId="0" fontId="28" fillId="13" borderId="0" xfId="0" applyFont="1" applyFill="1" applyBorder="1"/>
    <xf numFmtId="14" fontId="0" fillId="0" borderId="0" xfId="0" applyNumberFormat="1" applyAlignment="1">
      <alignment horizontal="left"/>
    </xf>
    <xf numFmtId="0" fontId="0" fillId="0" borderId="0" xfId="0" applyAlignment="1">
      <alignment horizontal="center" vertical="center"/>
    </xf>
    <xf numFmtId="0" fontId="0" fillId="0" borderId="0" xfId="0" applyFill="1"/>
    <xf numFmtId="0" fontId="0" fillId="0" borderId="1" xfId="0" applyBorder="1"/>
    <xf numFmtId="0" fontId="0" fillId="2" borderId="0" xfId="0" applyFill="1" applyBorder="1"/>
    <xf numFmtId="0" fontId="30" fillId="0" borderId="0" xfId="0" applyFont="1"/>
    <xf numFmtId="0" fontId="2" fillId="0" borderId="0" xfId="1" applyAlignment="1" applyProtection="1"/>
    <xf numFmtId="44" fontId="0" fillId="0" borderId="0" xfId="3" applyFont="1" applyFill="1" applyProtection="1">
      <protection locked="0"/>
    </xf>
    <xf numFmtId="175" fontId="0" fillId="0" borderId="0" xfId="0" applyNumberFormat="1" applyFill="1" applyAlignment="1" applyProtection="1">
      <alignment horizontal="center"/>
      <protection locked="0"/>
    </xf>
    <xf numFmtId="0" fontId="0" fillId="0" borderId="0" xfId="0" applyFill="1" applyProtection="1">
      <protection locked="0"/>
    </xf>
    <xf numFmtId="175" fontId="0" fillId="0" borderId="0" xfId="0" applyNumberFormat="1" applyFill="1" applyAlignment="1" applyProtection="1">
      <protection locked="0"/>
    </xf>
    <xf numFmtId="0" fontId="0" fillId="4" borderId="0" xfId="0" applyFill="1" applyBorder="1" applyAlignment="1">
      <alignment horizontal="center"/>
    </xf>
    <xf numFmtId="0" fontId="0" fillId="4" borderId="51" xfId="0" applyFill="1" applyBorder="1"/>
    <xf numFmtId="0" fontId="0" fillId="4" borderId="51" xfId="0" applyFill="1" applyBorder="1" applyAlignment="1">
      <alignment horizontal="right"/>
    </xf>
    <xf numFmtId="0" fontId="0" fillId="4" borderId="51" xfId="0" applyFill="1" applyBorder="1" applyAlignment="1">
      <alignment horizontal="center"/>
    </xf>
    <xf numFmtId="0" fontId="1" fillId="0" borderId="0" xfId="0" applyFont="1" applyAlignment="1">
      <alignment horizontal="right"/>
    </xf>
    <xf numFmtId="0" fontId="0" fillId="8" borderId="0" xfId="0" applyFill="1" applyAlignment="1">
      <alignment horizontal="center"/>
    </xf>
    <xf numFmtId="0" fontId="0" fillId="0" borderId="0" xfId="0" quotePrefix="1"/>
    <xf numFmtId="0" fontId="31" fillId="0" borderId="14" xfId="0" quotePrefix="1" applyFont="1" applyBorder="1"/>
    <xf numFmtId="0" fontId="31" fillId="0" borderId="14" xfId="0" applyFont="1" applyBorder="1"/>
    <xf numFmtId="0" fontId="0" fillId="8" borderId="21" xfId="0" applyFill="1" applyBorder="1" applyAlignment="1">
      <alignment horizontal="center"/>
    </xf>
    <xf numFmtId="0" fontId="0" fillId="8" borderId="1" xfId="0" quotePrefix="1" applyFill="1" applyBorder="1" applyAlignment="1">
      <alignment horizontal="center"/>
    </xf>
    <xf numFmtId="0" fontId="0" fillId="8" borderId="22" xfId="0" applyFill="1" applyBorder="1" applyAlignment="1">
      <alignment horizontal="center"/>
    </xf>
    <xf numFmtId="0" fontId="31" fillId="0" borderId="0" xfId="0" applyFont="1"/>
    <xf numFmtId="0" fontId="32" fillId="0" borderId="0" xfId="0" quotePrefix="1" applyFont="1" applyBorder="1"/>
    <xf numFmtId="0" fontId="0" fillId="8" borderId="0" xfId="0" quotePrefix="1" applyFill="1" applyAlignment="1">
      <alignment horizontal="center"/>
    </xf>
    <xf numFmtId="0" fontId="33" fillId="0" borderId="0" xfId="0" applyFont="1"/>
    <xf numFmtId="0" fontId="33" fillId="0" borderId="14" xfId="0" quotePrefix="1" applyFont="1" applyBorder="1"/>
    <xf numFmtId="0" fontId="33" fillId="0" borderId="14" xfId="0" applyFont="1" applyBorder="1"/>
    <xf numFmtId="0" fontId="34" fillId="3" borderId="53" xfId="0" applyFont="1" applyFill="1" applyBorder="1"/>
    <xf numFmtId="0" fontId="34" fillId="3" borderId="54" xfId="0" applyFont="1" applyFill="1" applyBorder="1"/>
    <xf numFmtId="0" fontId="34" fillId="3" borderId="55" xfId="0" applyFont="1" applyFill="1" applyBorder="1"/>
    <xf numFmtId="0" fontId="27" fillId="16" borderId="56" xfId="0" applyFont="1" applyFill="1" applyBorder="1" applyAlignment="1">
      <alignment horizontal="center" vertical="center"/>
    </xf>
    <xf numFmtId="0" fontId="27" fillId="16" borderId="57" xfId="0" applyFont="1" applyFill="1" applyBorder="1" applyAlignment="1">
      <alignment horizontal="center" vertical="center"/>
    </xf>
    <xf numFmtId="167" fontId="27" fillId="16" borderId="57" xfId="0" applyNumberFormat="1" applyFont="1" applyFill="1" applyBorder="1" applyAlignment="1">
      <alignment horizontal="center" vertical="center"/>
    </xf>
    <xf numFmtId="0" fontId="27" fillId="16" borderId="58" xfId="0" applyFont="1" applyFill="1" applyBorder="1" applyAlignment="1">
      <alignment horizontal="center" vertical="center"/>
    </xf>
    <xf numFmtId="0" fontId="27" fillId="16" borderId="59" xfId="0" applyFont="1" applyFill="1" applyBorder="1" applyAlignment="1">
      <alignment horizontal="center" vertical="center"/>
    </xf>
    <xf numFmtId="0" fontId="34" fillId="0" borderId="0" xfId="0" quotePrefix="1" applyFont="1" applyBorder="1"/>
    <xf numFmtId="0" fontId="0" fillId="15" borderId="60" xfId="0" applyFont="1" applyFill="1" applyBorder="1"/>
    <xf numFmtId="0" fontId="0" fillId="15" borderId="25" xfId="0" applyFont="1" applyFill="1" applyBorder="1"/>
    <xf numFmtId="0" fontId="0" fillId="15" borderId="61" xfId="0" applyFont="1" applyFill="1" applyBorder="1"/>
    <xf numFmtId="0" fontId="4" fillId="0" borderId="19" xfId="0" applyFont="1" applyFill="1" applyBorder="1"/>
    <xf numFmtId="0" fontId="0" fillId="0" borderId="19" xfId="0" applyFont="1" applyFill="1" applyBorder="1"/>
    <xf numFmtId="167" fontId="0" fillId="0" borderId="19" xfId="0" applyNumberFormat="1" applyFont="1" applyFill="1" applyBorder="1"/>
    <xf numFmtId="0" fontId="0" fillId="0" borderId="19" xfId="0" applyFont="1" applyFill="1" applyBorder="1" applyAlignment="1">
      <alignment horizontal="center"/>
    </xf>
    <xf numFmtId="0" fontId="0" fillId="0" borderId="62" xfId="0" applyFont="1" applyFill="1" applyBorder="1" applyAlignment="1">
      <alignment horizontal="center"/>
    </xf>
    <xf numFmtId="0" fontId="0" fillId="15" borderId="53" xfId="0" applyFont="1" applyFill="1" applyBorder="1"/>
    <xf numFmtId="0" fontId="0" fillId="15" borderId="54" xfId="0" applyFont="1" applyFill="1" applyBorder="1"/>
    <xf numFmtId="0" fontId="0" fillId="15" borderId="55" xfId="0" applyFont="1" applyFill="1" applyBorder="1"/>
    <xf numFmtId="0" fontId="27" fillId="16" borderId="63" xfId="0" applyFont="1" applyFill="1" applyBorder="1" applyAlignment="1">
      <alignment horizontal="center" vertical="center"/>
    </xf>
    <xf numFmtId="0" fontId="27" fillId="16" borderId="64" xfId="0" applyFont="1" applyFill="1" applyBorder="1" applyAlignment="1">
      <alignment horizontal="center" vertical="center"/>
    </xf>
    <xf numFmtId="0" fontId="0" fillId="0" borderId="27" xfId="0" applyFont="1" applyFill="1" applyBorder="1" applyAlignment="1">
      <alignment horizontal="center"/>
    </xf>
    <xf numFmtId="0" fontId="35" fillId="0" borderId="0" xfId="0" quotePrefix="1" applyFont="1"/>
    <xf numFmtId="0" fontId="30" fillId="0" borderId="14" xfId="0" applyFont="1" applyBorder="1"/>
    <xf numFmtId="0" fontId="0" fillId="15" borderId="65" xfId="0" applyFont="1" applyFill="1" applyBorder="1"/>
    <xf numFmtId="0" fontId="0" fillId="15" borderId="66" xfId="0" applyFont="1" applyFill="1" applyBorder="1"/>
    <xf numFmtId="0" fontId="0" fillId="15" borderId="67" xfId="0" applyFont="1" applyFill="1" applyBorder="1"/>
    <xf numFmtId="0" fontId="4" fillId="0" borderId="14" xfId="0" applyFont="1" applyFill="1" applyBorder="1"/>
    <xf numFmtId="0" fontId="0" fillId="0" borderId="14" xfId="0" applyFont="1" applyFill="1" applyBorder="1"/>
    <xf numFmtId="167" fontId="0" fillId="0" borderId="14" xfId="0" applyNumberFormat="1" applyFont="1" applyFill="1" applyBorder="1"/>
    <xf numFmtId="0" fontId="0" fillId="0" borderId="14" xfId="0" applyFont="1" applyFill="1" applyBorder="1" applyAlignment="1">
      <alignment horizontal="center"/>
    </xf>
    <xf numFmtId="0" fontId="0" fillId="8" borderId="0" xfId="0" applyFill="1" applyBorder="1" applyAlignment="1">
      <alignment horizontal="center"/>
    </xf>
    <xf numFmtId="0" fontId="4" fillId="0" borderId="27" xfId="0" applyFont="1" applyFill="1" applyBorder="1"/>
    <xf numFmtId="0" fontId="0" fillId="0" borderId="27" xfId="0" applyFont="1" applyFill="1" applyBorder="1"/>
    <xf numFmtId="167" fontId="0" fillId="0" borderId="27" xfId="0" applyNumberFormat="1" applyFont="1" applyFill="1" applyBorder="1"/>
    <xf numFmtId="0" fontId="4" fillId="0" borderId="27" xfId="0" applyFont="1" applyFill="1" applyBorder="1" applyAlignment="1">
      <alignment horizontal="center"/>
    </xf>
    <xf numFmtId="167" fontId="0" fillId="0" borderId="27" xfId="0" applyNumberFormat="1" applyFont="1" applyFill="1" applyBorder="1" applyAlignment="1">
      <alignment horizontal="center"/>
    </xf>
    <xf numFmtId="0" fontId="4" fillId="0" borderId="68" xfId="0" applyFont="1" applyFill="1" applyBorder="1"/>
    <xf numFmtId="0" fontId="0" fillId="0" borderId="68" xfId="0" applyFont="1" applyFill="1" applyBorder="1"/>
    <xf numFmtId="0" fontId="0" fillId="0" borderId="68" xfId="0" applyFont="1" applyFill="1" applyBorder="1" applyAlignment="1">
      <alignment horizontal="center"/>
    </xf>
    <xf numFmtId="0" fontId="36" fillId="0" borderId="0" xfId="0" applyFont="1" applyAlignment="1">
      <alignment horizontal="center"/>
    </xf>
    <xf numFmtId="0" fontId="37" fillId="0" borderId="0" xfId="0" applyFont="1"/>
    <xf numFmtId="0" fontId="0" fillId="12" borderId="14" xfId="0" applyFill="1" applyBorder="1"/>
    <xf numFmtId="0" fontId="0" fillId="14" borderId="14" xfId="0" applyFill="1" applyBorder="1"/>
    <xf numFmtId="0" fontId="38" fillId="0" borderId="14" xfId="0" applyFont="1" applyBorder="1" applyAlignment="1">
      <alignment horizontal="center"/>
    </xf>
    <xf numFmtId="0" fontId="38" fillId="0" borderId="0" xfId="0" quotePrefix="1" applyFont="1" applyBorder="1" applyAlignment="1">
      <alignment horizontal="center"/>
    </xf>
    <xf numFmtId="0" fontId="0" fillId="0" borderId="0" xfId="0" applyFont="1"/>
    <xf numFmtId="0" fontId="0" fillId="0" borderId="14" xfId="0" applyFill="1" applyBorder="1" applyAlignment="1">
      <alignment horizontal="center"/>
    </xf>
    <xf numFmtId="0" fontId="0" fillId="4" borderId="0" xfId="0" quotePrefix="1" applyFill="1" applyBorder="1" applyAlignment="1">
      <alignment horizontal="center"/>
    </xf>
    <xf numFmtId="0" fontId="0" fillId="4" borderId="0" xfId="0" quotePrefix="1" applyFill="1" applyBorder="1"/>
    <xf numFmtId="0" fontId="4" fillId="0" borderId="50" xfId="0" applyFont="1" applyFill="1" applyBorder="1" applyAlignment="1">
      <alignment horizontal="center"/>
    </xf>
    <xf numFmtId="3" fontId="0" fillId="0" borderId="51" xfId="0" applyNumberFormat="1" applyFill="1" applyBorder="1" applyAlignment="1">
      <alignment horizontal="left"/>
    </xf>
    <xf numFmtId="0" fontId="0" fillId="0" borderId="51" xfId="0" applyFill="1" applyBorder="1"/>
    <xf numFmtId="0" fontId="0" fillId="0" borderId="51" xfId="0" applyFill="1" applyBorder="1" applyAlignment="1">
      <alignment horizontal="right"/>
    </xf>
    <xf numFmtId="0" fontId="0" fillId="0" borderId="51" xfId="0" applyFill="1" applyBorder="1" applyAlignment="1">
      <alignment horizontal="center"/>
    </xf>
    <xf numFmtId="0" fontId="0" fillId="0" borderId="51" xfId="0" applyNumberFormat="1" applyFill="1" applyBorder="1"/>
    <xf numFmtId="0" fontId="0" fillId="0" borderId="0" xfId="0" applyNumberFormat="1" applyFill="1" applyBorder="1"/>
    <xf numFmtId="0" fontId="4" fillId="0" borderId="0" xfId="0" quotePrefix="1" applyFont="1"/>
    <xf numFmtId="0" fontId="0" fillId="13" borderId="66" xfId="0" applyFont="1" applyFill="1" applyBorder="1"/>
    <xf numFmtId="0" fontId="2" fillId="13" borderId="53" xfId="1" applyFont="1" applyFill="1" applyBorder="1" applyAlignment="1" applyProtection="1"/>
    <xf numFmtId="0" fontId="0" fillId="13" borderId="54" xfId="0" applyFont="1" applyFill="1" applyBorder="1"/>
    <xf numFmtId="0" fontId="40" fillId="13" borderId="0" xfId="1" applyFont="1" applyFill="1" applyBorder="1" applyAlignment="1" applyProtection="1"/>
    <xf numFmtId="0" fontId="24" fillId="13" borderId="0" xfId="0" applyFont="1" applyFill="1" applyBorder="1"/>
    <xf numFmtId="0" fontId="4" fillId="13" borderId="0" xfId="0" applyFont="1" applyFill="1"/>
    <xf numFmtId="0" fontId="2" fillId="13" borderId="53" xfId="1" applyFill="1" applyBorder="1" applyAlignment="1" applyProtection="1"/>
    <xf numFmtId="0" fontId="0" fillId="0" borderId="1" xfId="0" applyFont="1" applyBorder="1"/>
    <xf numFmtId="0" fontId="38" fillId="0" borderId="0" xfId="0" applyFont="1" applyBorder="1" applyAlignment="1">
      <alignment horizontal="center"/>
    </xf>
    <xf numFmtId="0" fontId="24" fillId="0" borderId="0" xfId="0" applyFont="1" applyAlignment="1">
      <alignment horizontal="center" vertical="center"/>
    </xf>
    <xf numFmtId="0" fontId="0" fillId="4" borderId="0" xfId="0" applyFill="1" applyBorder="1" applyAlignment="1" applyProtection="1">
      <alignment horizontal="center" vertical="center"/>
    </xf>
    <xf numFmtId="0" fontId="0" fillId="4" borderId="0" xfId="0" applyFill="1" applyBorder="1" applyAlignment="1" applyProtection="1">
      <alignment horizontal="right" vertical="center"/>
    </xf>
    <xf numFmtId="0" fontId="21" fillId="4" borderId="0" xfId="0" applyFont="1" applyFill="1" applyBorder="1" applyAlignment="1" applyProtection="1">
      <alignment horizontal="center" vertical="center"/>
    </xf>
    <xf numFmtId="0" fontId="0" fillId="4" borderId="0" xfId="0" applyNumberFormat="1" applyFill="1" applyBorder="1" applyAlignment="1" applyProtection="1">
      <alignment horizontal="center" vertical="center"/>
    </xf>
    <xf numFmtId="13" fontId="0" fillId="4" borderId="0" xfId="0" quotePrefix="1" applyNumberFormat="1" applyFill="1" applyBorder="1" applyAlignment="1" applyProtection="1">
      <alignment horizontal="center" vertical="center"/>
    </xf>
    <xf numFmtId="169" fontId="0" fillId="4" borderId="0" xfId="0" applyNumberFormat="1" applyFill="1" applyBorder="1" applyAlignment="1" applyProtection="1">
      <alignment horizontal="center" vertical="center"/>
    </xf>
    <xf numFmtId="0" fontId="0" fillId="4" borderId="0" xfId="0" applyFill="1" applyProtection="1"/>
    <xf numFmtId="170" fontId="0" fillId="4" borderId="0" xfId="0" applyNumberFormat="1" applyFill="1" applyBorder="1" applyAlignment="1" applyProtection="1">
      <alignment horizontal="center" vertical="center"/>
    </xf>
    <xf numFmtId="171" fontId="0" fillId="4" borderId="0" xfId="0" applyNumberFormat="1" applyFill="1" applyBorder="1" applyAlignment="1" applyProtection="1">
      <alignment horizontal="center" vertical="center"/>
    </xf>
    <xf numFmtId="0" fontId="0" fillId="4" borderId="0" xfId="0" applyFill="1" applyBorder="1" applyAlignment="1" applyProtection="1">
      <alignment vertical="center"/>
    </xf>
    <xf numFmtId="0" fontId="0" fillId="4" borderId="0" xfId="0" quotePrefix="1" applyNumberFormat="1" applyFill="1" applyBorder="1" applyAlignment="1" applyProtection="1">
      <alignment horizontal="center" vertical="center"/>
    </xf>
    <xf numFmtId="0" fontId="0" fillId="4" borderId="0" xfId="0" applyNumberFormat="1" applyFill="1" applyBorder="1" applyAlignment="1" applyProtection="1">
      <alignment horizontal="center"/>
    </xf>
    <xf numFmtId="172" fontId="0" fillId="4" borderId="0" xfId="0" applyNumberFormat="1" applyFill="1" applyBorder="1" applyAlignment="1" applyProtection="1">
      <alignment horizontal="center" wrapText="1"/>
    </xf>
    <xf numFmtId="12" fontId="0" fillId="4" borderId="0" xfId="0" applyNumberFormat="1" applyFill="1" applyBorder="1" applyAlignment="1" applyProtection="1">
      <alignment horizontal="center" wrapText="1"/>
    </xf>
    <xf numFmtId="12" fontId="0" fillId="4" borderId="0" xfId="0" applyNumberFormat="1" applyFill="1" applyBorder="1" applyAlignment="1" applyProtection="1">
      <alignment horizontal="center"/>
    </xf>
    <xf numFmtId="169" fontId="0" fillId="4" borderId="0" xfId="0" applyNumberFormat="1" applyFill="1" applyBorder="1" applyAlignment="1" applyProtection="1"/>
    <xf numFmtId="0" fontId="0" fillId="8" borderId="14" xfId="0" quotePrefix="1" applyNumberFormat="1" applyFill="1" applyBorder="1" applyAlignment="1" applyProtection="1">
      <alignment horizontal="center" vertical="center"/>
    </xf>
    <xf numFmtId="0" fontId="0" fillId="12" borderId="14" xfId="0" applyFill="1" applyBorder="1" applyAlignment="1" applyProtection="1">
      <alignment horizontal="center" vertical="center"/>
    </xf>
    <xf numFmtId="172" fontId="0" fillId="4" borderId="0" xfId="0" applyNumberFormat="1" applyFill="1" applyBorder="1" applyAlignment="1" applyProtection="1">
      <alignment horizontal="center" vertical="center"/>
    </xf>
    <xf numFmtId="173" fontId="12" fillId="4" borderId="23" xfId="0" applyNumberFormat="1" applyFont="1" applyFill="1" applyBorder="1" applyAlignment="1" applyProtection="1">
      <alignment horizontal="center" vertical="center"/>
    </xf>
    <xf numFmtId="0" fontId="22" fillId="4" borderId="0" xfId="0" applyFont="1" applyFill="1" applyBorder="1" applyAlignment="1" applyProtection="1">
      <alignment horizontal="left" vertical="center"/>
    </xf>
    <xf numFmtId="169" fontId="0" fillId="4" borderId="0" xfId="0" quotePrefix="1" applyNumberFormat="1" applyFill="1" applyAlignment="1" applyProtection="1">
      <alignment horizontal="center"/>
    </xf>
    <xf numFmtId="170" fontId="0" fillId="4" borderId="0" xfId="0" applyNumberFormat="1" applyFill="1" applyBorder="1" applyAlignment="1" applyProtection="1">
      <alignment horizontal="center"/>
    </xf>
    <xf numFmtId="171" fontId="0" fillId="4" borderId="0" xfId="0" applyNumberFormat="1" applyFill="1" applyBorder="1" applyAlignment="1" applyProtection="1">
      <alignment horizontal="center"/>
    </xf>
    <xf numFmtId="169" fontId="0" fillId="4" borderId="0" xfId="0" applyNumberFormat="1" applyFill="1" applyAlignment="1" applyProtection="1">
      <alignment horizontal="center"/>
    </xf>
    <xf numFmtId="0" fontId="0" fillId="12" borderId="0" xfId="0" applyFill="1" applyBorder="1" applyAlignment="1" applyProtection="1">
      <alignment horizontal="center" vertical="center"/>
    </xf>
    <xf numFmtId="0" fontId="0" fillId="12" borderId="26" xfId="0" applyFill="1" applyBorder="1" applyAlignment="1" applyProtection="1">
      <alignment horizontal="center" vertical="center"/>
    </xf>
    <xf numFmtId="0" fontId="0" fillId="12" borderId="19" xfId="0" applyFill="1" applyBorder="1" applyAlignment="1" applyProtection="1">
      <alignment horizontal="center" vertical="center"/>
    </xf>
    <xf numFmtId="172" fontId="0" fillId="4" borderId="45" xfId="0" quotePrefix="1" applyNumberFormat="1" applyFill="1" applyBorder="1" applyAlignment="1" applyProtection="1">
      <alignment horizontal="center" vertical="center"/>
    </xf>
    <xf numFmtId="169" fontId="0" fillId="4" borderId="46" xfId="0" applyNumberFormat="1" applyFill="1" applyBorder="1" applyAlignment="1" applyProtection="1">
      <alignment horizontal="center" vertical="center"/>
    </xf>
    <xf numFmtId="0" fontId="0" fillId="4" borderId="29" xfId="0" applyFill="1" applyBorder="1" applyAlignment="1" applyProtection="1">
      <alignment horizontal="center" vertical="center"/>
    </xf>
    <xf numFmtId="170" fontId="0" fillId="4" borderId="39" xfId="0" quotePrefix="1" applyNumberFormat="1" applyFill="1" applyBorder="1" applyAlignment="1" applyProtection="1">
      <alignment horizontal="center" vertical="center"/>
    </xf>
    <xf numFmtId="0" fontId="0" fillId="4" borderId="46" xfId="0" quotePrefix="1" applyNumberFormat="1" applyFill="1" applyBorder="1" applyAlignment="1" applyProtection="1">
      <alignment horizontal="center" vertical="center"/>
    </xf>
    <xf numFmtId="0" fontId="0" fillId="4" borderId="45" xfId="0" quotePrefix="1" applyNumberFormat="1" applyFill="1" applyBorder="1" applyAlignment="1" applyProtection="1">
      <alignment horizontal="center" vertical="center"/>
    </xf>
    <xf numFmtId="169" fontId="0" fillId="8" borderId="22" xfId="0" quotePrefix="1" applyNumberFormat="1" applyFill="1" applyBorder="1" applyAlignment="1" applyProtection="1">
      <alignment horizontal="center" vertical="center"/>
    </xf>
    <xf numFmtId="172" fontId="0" fillId="4" borderId="0" xfId="0" quotePrefix="1" applyNumberFormat="1" applyFill="1" applyBorder="1" applyAlignment="1" applyProtection="1">
      <alignment horizontal="center" vertical="center"/>
    </xf>
    <xf numFmtId="170" fontId="0" fillId="4" borderId="0" xfId="0" quotePrefix="1" applyNumberFormat="1" applyFill="1" applyBorder="1" applyAlignment="1" applyProtection="1">
      <alignment horizontal="center" vertical="center"/>
    </xf>
    <xf numFmtId="169" fontId="0" fillId="4" borderId="0" xfId="0" quotePrefix="1" applyNumberFormat="1" applyFill="1" applyBorder="1" applyAlignment="1" applyProtection="1">
      <alignment horizontal="center" vertical="center"/>
    </xf>
    <xf numFmtId="169" fontId="23" fillId="4" borderId="0" xfId="0" applyNumberFormat="1" applyFont="1" applyFill="1" applyAlignment="1" applyProtection="1">
      <alignment horizontal="center" vertical="center" wrapText="1"/>
    </xf>
    <xf numFmtId="0" fontId="1" fillId="0" borderId="0" xfId="0" applyFont="1" applyProtection="1"/>
    <xf numFmtId="14" fontId="0" fillId="4" borderId="0" xfId="0" applyNumberFormat="1" applyFill="1" applyBorder="1" applyAlignment="1">
      <alignment horizontal="center"/>
    </xf>
    <xf numFmtId="0" fontId="0" fillId="4" borderId="0" xfId="0" quotePrefix="1" applyNumberFormat="1" applyFill="1" applyBorder="1"/>
    <xf numFmtId="44" fontId="0" fillId="0" borderId="14" xfId="3" applyFont="1" applyBorder="1"/>
    <xf numFmtId="0" fontId="39" fillId="0" borderId="0" xfId="0" applyFont="1" applyBorder="1"/>
    <xf numFmtId="0" fontId="1" fillId="0" borderId="0" xfId="0" applyFont="1" applyFill="1" applyBorder="1" applyAlignment="1">
      <alignment horizontal="center" wrapText="1"/>
    </xf>
    <xf numFmtId="0" fontId="41" fillId="0" borderId="69" xfId="0" applyFont="1" applyBorder="1" applyAlignment="1">
      <alignment horizontal="center"/>
    </xf>
    <xf numFmtId="0" fontId="0" fillId="18" borderId="70" xfId="0" quotePrefix="1" applyFill="1" applyBorder="1" applyAlignment="1">
      <alignment horizontal="center" vertical="center"/>
    </xf>
    <xf numFmtId="0" fontId="0" fillId="2" borderId="71" xfId="0" quotePrefix="1" applyFill="1" applyBorder="1" applyAlignment="1">
      <alignment horizontal="center" vertical="center"/>
    </xf>
    <xf numFmtId="0" fontId="0" fillId="17" borderId="72" xfId="0" quotePrefix="1" applyFill="1" applyBorder="1" applyAlignment="1">
      <alignment horizontal="center" vertical="center"/>
    </xf>
    <xf numFmtId="0" fontId="41" fillId="0" borderId="73" xfId="0" applyFont="1" applyBorder="1" applyAlignment="1">
      <alignment horizontal="center"/>
    </xf>
    <xf numFmtId="0" fontId="0" fillId="18" borderId="74" xfId="0" quotePrefix="1" applyFill="1" applyBorder="1" applyAlignment="1">
      <alignment horizontal="center" vertical="center"/>
    </xf>
    <xf numFmtId="0" fontId="0" fillId="2" borderId="75" xfId="0" quotePrefix="1" applyFill="1" applyBorder="1" applyAlignment="1">
      <alignment horizontal="center" vertical="center"/>
    </xf>
    <xf numFmtId="0" fontId="0" fillId="17" borderId="76" xfId="0" quotePrefix="1" applyFill="1" applyBorder="1" applyAlignment="1">
      <alignment horizontal="center" vertical="center"/>
    </xf>
    <xf numFmtId="0" fontId="0" fillId="0" borderId="0" xfId="0" quotePrefix="1" applyAlignment="1">
      <alignment horizontal="center"/>
    </xf>
    <xf numFmtId="0" fontId="0" fillId="0" borderId="0" xfId="0" quotePrefix="1" applyAlignment="1"/>
    <xf numFmtId="0" fontId="0" fillId="18" borderId="77" xfId="0" quotePrefix="1" applyFill="1" applyBorder="1" applyAlignment="1">
      <alignment horizontal="center" vertical="center"/>
    </xf>
    <xf numFmtId="0" fontId="0" fillId="2" borderId="77" xfId="0" quotePrefix="1" applyFill="1" applyBorder="1" applyAlignment="1">
      <alignment horizontal="center" vertical="center"/>
    </xf>
    <xf numFmtId="0" fontId="0" fillId="17" borderId="77" xfId="0" quotePrefix="1" applyFill="1" applyBorder="1" applyAlignment="1">
      <alignment horizontal="center" vertical="center"/>
    </xf>
    <xf numFmtId="0" fontId="0" fillId="3" borderId="77" xfId="0" applyFill="1" applyBorder="1"/>
    <xf numFmtId="0" fontId="0" fillId="5" borderId="72" xfId="0" applyFill="1" applyBorder="1"/>
    <xf numFmtId="0" fontId="0" fillId="18" borderId="78" xfId="0" quotePrefix="1" applyFill="1" applyBorder="1" applyAlignment="1">
      <alignment horizontal="center" vertical="center"/>
    </xf>
    <xf numFmtId="0" fontId="0" fillId="2" borderId="78" xfId="0" quotePrefix="1" applyFill="1" applyBorder="1" applyAlignment="1">
      <alignment horizontal="center" vertical="center"/>
    </xf>
    <xf numFmtId="0" fontId="0" fillId="17" borderId="78" xfId="0" quotePrefix="1" applyFill="1" applyBorder="1" applyAlignment="1">
      <alignment horizontal="center" vertical="center"/>
    </xf>
    <xf numFmtId="0" fontId="0" fillId="3" borderId="78" xfId="0" applyFill="1" applyBorder="1"/>
    <xf numFmtId="0" fontId="0" fillId="5" borderId="76" xfId="0" applyFill="1" applyBorder="1"/>
    <xf numFmtId="0" fontId="0" fillId="2" borderId="77" xfId="0" applyFill="1" applyBorder="1"/>
    <xf numFmtId="0" fontId="0" fillId="2" borderId="78" xfId="0" applyFill="1" applyBorder="1"/>
    <xf numFmtId="0" fontId="37" fillId="0" borderId="0" xfId="0" applyFont="1" applyAlignment="1"/>
    <xf numFmtId="0" fontId="2" fillId="13" borderId="65" xfId="1" applyFill="1" applyBorder="1" applyAlignme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xf>
    <xf numFmtId="0" fontId="42" fillId="4" borderId="0" xfId="0" applyNumberFormat="1" applyFont="1" applyFill="1" applyBorder="1" applyAlignment="1" applyProtection="1">
      <alignment horizontal="right" vertical="center" wrapText="1"/>
    </xf>
    <xf numFmtId="0" fontId="12" fillId="4" borderId="0" xfId="0" applyFont="1" applyFill="1" applyBorder="1" applyAlignment="1" applyProtection="1">
      <alignment horizontal="center" vertical="center"/>
    </xf>
    <xf numFmtId="0" fontId="25" fillId="4" borderId="29" xfId="0" applyFont="1" applyFill="1" applyBorder="1" applyAlignment="1" applyProtection="1">
      <alignment vertical="center"/>
    </xf>
    <xf numFmtId="0" fontId="17" fillId="0" borderId="0" xfId="0" applyFont="1" applyBorder="1"/>
    <xf numFmtId="0" fontId="18" fillId="11" borderId="29" xfId="0" applyFont="1" applyFill="1" applyBorder="1" applyAlignment="1">
      <alignment horizontal="center"/>
    </xf>
    <xf numFmtId="0" fontId="18" fillId="11" borderId="46" xfId="0" applyFont="1" applyFill="1" applyBorder="1" applyAlignment="1">
      <alignment horizontal="center"/>
    </xf>
    <xf numFmtId="0" fontId="18" fillId="11" borderId="46" xfId="0" applyFont="1" applyFill="1" applyBorder="1" applyAlignment="1">
      <alignment horizontal="left"/>
    </xf>
    <xf numFmtId="0" fontId="43" fillId="11" borderId="20" xfId="0" applyFont="1" applyFill="1" applyBorder="1"/>
    <xf numFmtId="0" fontId="17" fillId="0" borderId="79" xfId="0" applyFont="1" applyBorder="1"/>
    <xf numFmtId="0" fontId="44" fillId="0" borderId="0" xfId="0" quotePrefix="1" applyFont="1"/>
    <xf numFmtId="0" fontId="0" fillId="2" borderId="1" xfId="0" applyFill="1" applyBorder="1"/>
    <xf numFmtId="0" fontId="47" fillId="2" borderId="0" xfId="0" applyFont="1" applyFill="1" applyBorder="1"/>
    <xf numFmtId="0" fontId="0" fillId="4" borderId="14" xfId="0" quotePrefix="1" applyFill="1" applyBorder="1"/>
    <xf numFmtId="0" fontId="0" fillId="4" borderId="0" xfId="0" quotePrefix="1" applyFill="1"/>
    <xf numFmtId="0" fontId="30" fillId="4" borderId="0" xfId="0" applyFont="1" applyFill="1"/>
    <xf numFmtId="0" fontId="48" fillId="2" borderId="1" xfId="0" applyFont="1" applyFill="1" applyBorder="1"/>
    <xf numFmtId="0" fontId="49" fillId="2" borderId="0" xfId="1" applyFont="1" applyFill="1" applyBorder="1" applyAlignment="1" applyProtection="1"/>
    <xf numFmtId="0" fontId="50" fillId="2" borderId="0" xfId="0" applyFont="1" applyFill="1" applyBorder="1"/>
    <xf numFmtId="0" fontId="49" fillId="0" borderId="0" xfId="1" applyFont="1" applyAlignment="1" applyProtection="1"/>
    <xf numFmtId="0" fontId="50" fillId="0" borderId="0" xfId="0" applyFont="1"/>
    <xf numFmtId="0" fontId="7" fillId="8" borderId="0" xfId="0" applyFont="1" applyFill="1" applyAlignment="1">
      <alignment horizontal="center"/>
    </xf>
    <xf numFmtId="0" fontId="7" fillId="8" borderId="19" xfId="0" applyFont="1" applyFill="1" applyBorder="1" applyAlignment="1">
      <alignment horizontal="center"/>
    </xf>
    <xf numFmtId="0" fontId="7" fillId="8" borderId="1" xfId="0" quotePrefix="1" applyFont="1" applyFill="1" applyBorder="1" applyAlignment="1">
      <alignment horizontal="center"/>
    </xf>
    <xf numFmtId="0" fontId="7" fillId="8" borderId="20" xfId="0" applyFont="1" applyFill="1" applyBorder="1" applyAlignment="1">
      <alignment horizontal="center"/>
    </xf>
    <xf numFmtId="0" fontId="7" fillId="8" borderId="21" xfId="0" applyFont="1" applyFill="1" applyBorder="1" applyAlignment="1">
      <alignment horizontal="center"/>
    </xf>
    <xf numFmtId="0" fontId="7" fillId="8" borderId="22" xfId="0" applyFont="1" applyFill="1" applyBorder="1" applyAlignment="1">
      <alignment horizontal="center"/>
    </xf>
    <xf numFmtId="0" fontId="7" fillId="8" borderId="46" xfId="0" quotePrefix="1" applyFont="1" applyFill="1" applyBorder="1" applyAlignment="1">
      <alignment horizontal="center"/>
    </xf>
    <xf numFmtId="0" fontId="7" fillId="8" borderId="0" xfId="0" quotePrefix="1" applyFont="1" applyFill="1" applyAlignment="1">
      <alignment horizontal="center"/>
    </xf>
    <xf numFmtId="0" fontId="7" fillId="8" borderId="0" xfId="0" applyFont="1" applyFill="1" applyBorder="1" applyAlignment="1">
      <alignment horizontal="center"/>
    </xf>
    <xf numFmtId="0" fontId="7" fillId="8" borderId="0" xfId="0" quotePrefix="1" applyFont="1" applyFill="1" applyBorder="1" applyAlignment="1">
      <alignment horizontal="center"/>
    </xf>
    <xf numFmtId="0" fontId="0" fillId="8" borderId="0" xfId="0" quotePrefix="1" applyFill="1" applyBorder="1" applyAlignment="1">
      <alignment horizontal="center"/>
    </xf>
    <xf numFmtId="0" fontId="1" fillId="0" borderId="0" xfId="0" applyFont="1" applyAlignment="1"/>
    <xf numFmtId="0" fontId="24" fillId="0" borderId="21" xfId="0" applyFont="1" applyBorder="1" applyAlignment="1">
      <alignment horizontal="center" vertical="center"/>
    </xf>
    <xf numFmtId="0" fontId="4" fillId="0" borderId="0" xfId="0" applyFont="1"/>
    <xf numFmtId="0" fontId="0" fillId="0" borderId="0" xfId="0" applyFont="1" applyAlignment="1">
      <alignment horizontal="center"/>
    </xf>
    <xf numFmtId="0" fontId="0" fillId="0" borderId="0" xfId="0" quotePrefix="1" applyFont="1"/>
    <xf numFmtId="0" fontId="41" fillId="0" borderId="14" xfId="0" applyFont="1" applyBorder="1" applyAlignment="1">
      <alignment horizontal="center"/>
    </xf>
    <xf numFmtId="0" fontId="2" fillId="0" borderId="0" xfId="1" applyAlignment="1" applyProtection="1">
      <alignment horizontal="left"/>
    </xf>
    <xf numFmtId="0" fontId="51" fillId="0" borderId="0" xfId="0" applyFont="1" applyFill="1" applyAlignment="1">
      <alignment vertical="center" wrapText="1"/>
    </xf>
    <xf numFmtId="0" fontId="0" fillId="0" borderId="14" xfId="0" applyBorder="1" applyAlignment="1">
      <alignment wrapText="1"/>
    </xf>
    <xf numFmtId="0" fontId="0" fillId="19" borderId="0" xfId="0" applyFill="1"/>
    <xf numFmtId="0" fontId="0" fillId="19" borderId="0" xfId="0" applyFill="1" applyAlignment="1">
      <alignment horizontal="center"/>
    </xf>
    <xf numFmtId="0" fontId="1" fillId="19" borderId="0" xfId="0" quotePrefix="1" applyFont="1" applyFill="1"/>
    <xf numFmtId="0" fontId="29" fillId="19" borderId="0" xfId="0" applyFont="1" applyFill="1"/>
    <xf numFmtId="0" fontId="0" fillId="0" borderId="0" xfId="0" applyFill="1" applyProtection="1"/>
    <xf numFmtId="0" fontId="0" fillId="19" borderId="0" xfId="0" quotePrefix="1" applyFont="1" applyFill="1"/>
    <xf numFmtId="167" fontId="2" fillId="0" borderId="0" xfId="1" applyNumberFormat="1" applyAlignment="1" applyProtection="1"/>
    <xf numFmtId="167" fontId="0" fillId="0" borderId="0" xfId="0" applyNumberFormat="1"/>
    <xf numFmtId="0" fontId="9" fillId="0" borderId="0" xfId="0" applyFont="1" applyFill="1" applyAlignment="1">
      <alignment horizontal="center"/>
    </xf>
    <xf numFmtId="0" fontId="9" fillId="0" borderId="0" xfId="0" applyFont="1" applyFill="1" applyAlignment="1" applyProtection="1">
      <alignment horizontal="center"/>
    </xf>
    <xf numFmtId="0" fontId="25" fillId="19" borderId="0" xfId="0" applyFont="1" applyFill="1" applyAlignment="1">
      <alignment horizontal="center"/>
    </xf>
    <xf numFmtId="0" fontId="52" fillId="0" borderId="0" xfId="0" applyFont="1" applyFill="1" applyAlignment="1">
      <alignment horizontal="center" vertical="center" wrapText="1"/>
    </xf>
    <xf numFmtId="0" fontId="52" fillId="0" borderId="0" xfId="0" applyFont="1" applyFill="1" applyAlignment="1">
      <alignment vertical="center" wrapText="1"/>
    </xf>
    <xf numFmtId="0" fontId="0" fillId="20" borderId="0" xfId="0" applyFill="1"/>
    <xf numFmtId="0" fontId="1" fillId="20" borderId="29" xfId="0" applyFont="1" applyFill="1" applyBorder="1" applyAlignment="1">
      <alignment horizontal="center"/>
    </xf>
    <xf numFmtId="0" fontId="53" fillId="20" borderId="46" xfId="0" quotePrefix="1" applyFont="1" applyFill="1" applyBorder="1" applyAlignment="1">
      <alignment horizontal="center"/>
    </xf>
    <xf numFmtId="0" fontId="0" fillId="20" borderId="39" xfId="0" applyFill="1" applyBorder="1"/>
    <xf numFmtId="3" fontId="0" fillId="0" borderId="14" xfId="0" applyNumberFormat="1" applyFill="1" applyBorder="1" applyAlignment="1">
      <alignment horizontal="center"/>
    </xf>
    <xf numFmtId="0" fontId="0" fillId="0" borderId="0" xfId="0" applyFill="1" applyBorder="1" applyAlignment="1">
      <alignment horizontal="left"/>
    </xf>
    <xf numFmtId="0" fontId="0" fillId="0" borderId="52" xfId="0" applyFill="1" applyBorder="1" applyAlignment="1">
      <alignment horizontal="center"/>
    </xf>
    <xf numFmtId="0" fontId="0" fillId="0" borderId="52" xfId="0" applyNumberFormat="1" applyFill="1" applyBorder="1" applyAlignment="1">
      <alignment horizontal="center"/>
    </xf>
    <xf numFmtId="0" fontId="0" fillId="0" borderId="51" xfId="0" quotePrefix="1" applyNumberFormat="1" applyFill="1" applyBorder="1"/>
    <xf numFmtId="0" fontId="0" fillId="21" borderId="0" xfId="0" applyFill="1" applyBorder="1"/>
    <xf numFmtId="0" fontId="0" fillId="21" borderId="0" xfId="0" applyFill="1" applyBorder="1" applyAlignment="1">
      <alignment horizontal="left"/>
    </xf>
    <xf numFmtId="0" fontId="0" fillId="21" borderId="0" xfId="0" applyNumberFormat="1" applyFill="1" applyBorder="1"/>
    <xf numFmtId="0" fontId="4" fillId="10" borderId="50" xfId="0" applyFont="1" applyFill="1" applyBorder="1" applyAlignment="1">
      <alignment horizontal="center"/>
    </xf>
    <xf numFmtId="0" fontId="0" fillId="4" borderId="51" xfId="0" applyNumberFormat="1" applyFill="1" applyBorder="1"/>
    <xf numFmtId="0" fontId="0" fillId="4" borderId="0" xfId="0" applyNumberFormat="1" applyFill="1" applyBorder="1"/>
    <xf numFmtId="0" fontId="4" fillId="10" borderId="48" xfId="0" applyFont="1" applyFill="1" applyBorder="1" applyAlignment="1">
      <alignment horizontal="center"/>
    </xf>
    <xf numFmtId="0" fontId="4" fillId="10" borderId="49" xfId="0" applyNumberFormat="1" applyFont="1" applyFill="1" applyBorder="1" applyAlignment="1">
      <alignment horizontal="center"/>
    </xf>
    <xf numFmtId="0" fontId="4" fillId="10" borderId="50" xfId="0" applyNumberFormat="1" applyFont="1" applyFill="1" applyBorder="1" applyAlignment="1">
      <alignment horizontal="center"/>
    </xf>
    <xf numFmtId="0" fontId="0" fillId="21" borderId="0" xfId="0" applyFill="1" applyBorder="1" applyAlignment="1">
      <alignment horizontal="center"/>
    </xf>
    <xf numFmtId="0" fontId="0" fillId="0" borderId="51" xfId="0" quotePrefix="1" applyFill="1" applyBorder="1"/>
    <xf numFmtId="0" fontId="4" fillId="0" borderId="48" xfId="0" applyFont="1" applyFill="1" applyBorder="1" applyAlignment="1">
      <alignment horizontal="center"/>
    </xf>
    <xf numFmtId="0" fontId="4" fillId="0" borderId="49" xfId="0" applyNumberFormat="1" applyFont="1" applyFill="1" applyBorder="1" applyAlignment="1">
      <alignment horizontal="center"/>
    </xf>
    <xf numFmtId="0" fontId="4" fillId="0" borderId="50" xfId="0" applyNumberFormat="1" applyFont="1" applyFill="1" applyBorder="1" applyAlignment="1">
      <alignment horizontal="center"/>
    </xf>
    <xf numFmtId="0" fontId="54" fillId="21" borderId="0" xfId="0" applyNumberFormat="1" applyFont="1" applyFill="1" applyBorder="1"/>
    <xf numFmtId="0" fontId="0" fillId="21" borderId="0" xfId="0" quotePrefix="1" applyFill="1" applyBorder="1"/>
    <xf numFmtId="0" fontId="0" fillId="21" borderId="39" xfId="0" quotePrefix="1" applyFill="1" applyBorder="1" applyAlignment="1"/>
    <xf numFmtId="0" fontId="0" fillId="0" borderId="0" xfId="0" applyAlignment="1">
      <alignment horizontal="left"/>
    </xf>
    <xf numFmtId="0" fontId="0" fillId="0" borderId="0" xfId="0" applyAlignment="1">
      <alignment horizontal="left" indent="1"/>
    </xf>
    <xf numFmtId="0" fontId="0" fillId="12" borderId="29" xfId="0" applyFill="1" applyBorder="1"/>
    <xf numFmtId="0" fontId="0" fillId="12" borderId="46" xfId="0" applyFill="1" applyBorder="1"/>
    <xf numFmtId="0" fontId="0" fillId="12" borderId="39" xfId="0" applyFill="1" applyBorder="1"/>
    <xf numFmtId="0" fontId="0" fillId="0" borderId="0" xfId="0" applyFill="1" applyAlignment="1"/>
    <xf numFmtId="0" fontId="0" fillId="2" borderId="0" xfId="0" applyFill="1" applyAlignment="1"/>
    <xf numFmtId="0" fontId="2" fillId="21" borderId="0" xfId="1" applyFill="1" applyBorder="1" applyAlignment="1" applyProtection="1"/>
    <xf numFmtId="0" fontId="2" fillId="13" borderId="0" xfId="1" applyFill="1" applyBorder="1" applyAlignment="1" applyProtection="1"/>
    <xf numFmtId="0" fontId="2" fillId="19" borderId="0" xfId="1" applyFill="1" applyAlignment="1" applyProtection="1"/>
    <xf numFmtId="0" fontId="2" fillId="2" borderId="1" xfId="1" applyFill="1" applyBorder="1" applyAlignment="1" applyProtection="1"/>
    <xf numFmtId="0" fontId="2" fillId="4" borderId="0" xfId="1" applyFill="1" applyAlignment="1" applyProtection="1"/>
    <xf numFmtId="0" fontId="0" fillId="19" borderId="0" xfId="0" quotePrefix="1" applyFill="1" applyProtection="1"/>
    <xf numFmtId="0" fontId="0" fillId="0" borderId="0" xfId="0" applyFont="1" applyFill="1" applyAlignment="1" applyProtection="1">
      <alignment horizontal="center"/>
    </xf>
    <xf numFmtId="0" fontId="0" fillId="0" borderId="14" xfId="0" applyFill="1" applyBorder="1" applyAlignment="1" applyProtection="1">
      <alignment wrapText="1"/>
    </xf>
    <xf numFmtId="0" fontId="0" fillId="0" borderId="0" xfId="0" quotePrefix="1" applyFill="1" applyProtection="1"/>
    <xf numFmtId="0" fontId="0" fillId="0" borderId="0" xfId="0" quotePrefix="1" applyFont="1" applyFill="1" applyAlignment="1" applyProtection="1">
      <alignment horizontal="center"/>
    </xf>
    <xf numFmtId="0" fontId="1" fillId="0" borderId="0" xfId="0" quotePrefix="1" applyFont="1" applyFill="1" applyProtection="1"/>
    <xf numFmtId="0" fontId="52" fillId="0" borderId="0" xfId="0" applyFont="1" applyFill="1" applyBorder="1" applyAlignment="1">
      <alignment horizontal="center" vertical="center" wrapText="1"/>
    </xf>
    <xf numFmtId="0" fontId="52" fillId="0" borderId="81" xfId="0" applyFont="1" applyFill="1" applyBorder="1" applyAlignment="1">
      <alignment vertical="center" wrapText="1"/>
    </xf>
    <xf numFmtId="0" fontId="24" fillId="0" borderId="81" xfId="0" applyFont="1" applyFill="1" applyBorder="1"/>
    <xf numFmtId="0" fontId="9" fillId="0" borderId="82" xfId="0" applyFont="1" applyFill="1" applyBorder="1" applyAlignment="1">
      <alignment horizontal="center"/>
    </xf>
    <xf numFmtId="0" fontId="51" fillId="0" borderId="83" xfId="0" applyFont="1" applyFill="1" applyBorder="1" applyAlignment="1">
      <alignment vertical="center" wrapText="1"/>
    </xf>
    <xf numFmtId="0" fontId="0" fillId="0" borderId="83" xfId="0" applyFont="1" applyFill="1" applyBorder="1"/>
    <xf numFmtId="0" fontId="9" fillId="0" borderId="84" xfId="0" applyFont="1" applyFill="1" applyBorder="1" applyAlignment="1">
      <alignment horizontal="center"/>
    </xf>
    <xf numFmtId="0" fontId="51" fillId="0" borderId="80" xfId="0" applyFont="1" applyFill="1" applyBorder="1" applyAlignment="1">
      <alignment vertical="center" wrapText="1"/>
    </xf>
    <xf numFmtId="0" fontId="0" fillId="0" borderId="80" xfId="0" applyFont="1" applyFill="1" applyBorder="1"/>
    <xf numFmtId="0" fontId="28" fillId="0" borderId="0" xfId="0" applyFont="1" applyFill="1" applyAlignment="1">
      <alignment horizontal="right"/>
    </xf>
    <xf numFmtId="0" fontId="0" fillId="8" borderId="0" xfId="0" applyFill="1" applyBorder="1"/>
    <xf numFmtId="176" fontId="0" fillId="24" borderId="29" xfId="0" applyNumberFormat="1" applyFill="1" applyBorder="1" applyProtection="1">
      <protection locked="0"/>
    </xf>
    <xf numFmtId="0" fontId="0" fillId="0" borderId="0" xfId="0" applyProtection="1">
      <protection locked="0"/>
    </xf>
    <xf numFmtId="2" fontId="0" fillId="0" borderId="0" xfId="0" applyNumberFormat="1" applyProtection="1">
      <protection locked="0"/>
    </xf>
    <xf numFmtId="176" fontId="0" fillId="0" borderId="0" xfId="0" applyNumberFormat="1" applyProtection="1">
      <protection locked="0"/>
    </xf>
    <xf numFmtId="0" fontId="0" fillId="0" borderId="0" xfId="0" applyAlignment="1" applyProtection="1">
      <alignment horizontal="left"/>
      <protection locked="0"/>
    </xf>
    <xf numFmtId="0" fontId="0" fillId="0" borderId="0" xfId="0" pivotButton="1" applyProtection="1">
      <protection locked="0"/>
    </xf>
    <xf numFmtId="0" fontId="0" fillId="0" borderId="0" xfId="0" applyAlignment="1">
      <alignment horizontal="right"/>
    </xf>
    <xf numFmtId="0" fontId="0" fillId="0" borderId="0" xfId="0" applyFill="1" applyBorder="1" applyAlignment="1">
      <alignment horizontal="center" vertical="center" wrapText="1"/>
    </xf>
    <xf numFmtId="0" fontId="0" fillId="4" borderId="0" xfId="0" applyFill="1" applyBorder="1" applyAlignment="1" applyProtection="1">
      <alignment horizontal="center"/>
    </xf>
    <xf numFmtId="169" fontId="0" fillId="4" borderId="0" xfId="0" applyNumberFormat="1" applyFill="1" applyBorder="1" applyAlignment="1" applyProtection="1">
      <alignment horizontal="center"/>
    </xf>
    <xf numFmtId="0" fontId="0" fillId="21" borderId="19" xfId="0" quotePrefix="1" applyFill="1" applyBorder="1" applyAlignment="1"/>
    <xf numFmtId="0" fontId="55" fillId="23" borderId="14" xfId="0" applyFont="1" applyFill="1" applyBorder="1" applyAlignment="1">
      <alignment horizontal="center" vertical="center" wrapText="1"/>
    </xf>
    <xf numFmtId="0" fontId="55" fillId="22" borderId="14" xfId="0" applyFont="1" applyFill="1" applyBorder="1" applyAlignment="1">
      <alignment horizontal="center" vertical="center" wrapText="1"/>
    </xf>
    <xf numFmtId="0" fontId="0" fillId="0" borderId="0" xfId="0" applyFill="1" applyBorder="1" applyProtection="1">
      <protection locked="0"/>
    </xf>
    <xf numFmtId="0" fontId="0" fillId="13" borderId="47" xfId="0" applyFill="1" applyBorder="1" applyAlignment="1">
      <alignment horizontal="left" vertical="center"/>
    </xf>
    <xf numFmtId="0" fontId="0" fillId="13" borderId="47" xfId="0" applyFill="1" applyBorder="1" applyAlignment="1">
      <alignment horizontal="right" vertical="center"/>
    </xf>
    <xf numFmtId="0" fontId="27" fillId="27" borderId="0" xfId="0" applyFont="1" applyFill="1" applyBorder="1" applyAlignment="1"/>
    <xf numFmtId="0" fontId="27" fillId="27" borderId="48" xfId="0" applyFont="1" applyFill="1" applyBorder="1" applyAlignment="1"/>
    <xf numFmtId="14" fontId="27" fillId="27" borderId="50" xfId="0" applyNumberFormat="1" applyFont="1" applyFill="1" applyBorder="1" applyAlignment="1"/>
    <xf numFmtId="0" fontId="27" fillId="27" borderId="50" xfId="0" applyFont="1" applyFill="1" applyBorder="1" applyAlignment="1"/>
    <xf numFmtId="0" fontId="0" fillId="0" borderId="87" xfId="0" applyBorder="1"/>
    <xf numFmtId="0" fontId="0" fillId="8" borderId="88" xfId="0" applyFill="1" applyBorder="1"/>
    <xf numFmtId="0" fontId="0" fillId="8" borderId="89" xfId="0" applyFill="1" applyBorder="1"/>
    <xf numFmtId="0" fontId="0" fillId="8" borderId="90" xfId="0" applyFill="1" applyBorder="1"/>
    <xf numFmtId="0" fontId="0" fillId="8" borderId="91" xfId="0" applyFill="1" applyBorder="1"/>
    <xf numFmtId="0" fontId="0" fillId="8" borderId="87" xfId="0" applyFill="1" applyBorder="1"/>
    <xf numFmtId="0" fontId="0" fillId="8" borderId="92" xfId="0" applyFill="1" applyBorder="1"/>
    <xf numFmtId="0" fontId="0" fillId="13" borderId="47" xfId="0" applyNumberFormat="1" applyFill="1" applyBorder="1" applyAlignment="1">
      <alignment horizontal="right" vertical="center"/>
    </xf>
    <xf numFmtId="0" fontId="0" fillId="8" borderId="93" xfId="0" applyFill="1" applyBorder="1"/>
    <xf numFmtId="0" fontId="0" fillId="8" borderId="94" xfId="0" applyFill="1" applyBorder="1"/>
    <xf numFmtId="174" fontId="0" fillId="13" borderId="47" xfId="0" applyNumberFormat="1" applyFill="1" applyBorder="1" applyAlignment="1">
      <alignment horizontal="right" vertical="center"/>
    </xf>
    <xf numFmtId="0" fontId="24" fillId="14" borderId="27" xfId="0" applyFont="1" applyFill="1" applyBorder="1" applyAlignment="1">
      <alignment horizontal="left" vertical="center"/>
    </xf>
    <xf numFmtId="174" fontId="24" fillId="14" borderId="27" xfId="0" applyNumberFormat="1" applyFont="1" applyFill="1" applyBorder="1" applyAlignment="1">
      <alignment horizontal="left"/>
    </xf>
    <xf numFmtId="3" fontId="25" fillId="8" borderId="14" xfId="0" applyNumberFormat="1" applyFont="1" applyFill="1" applyBorder="1" applyAlignment="1">
      <alignment horizontal="right"/>
    </xf>
    <xf numFmtId="14" fontId="0" fillId="13" borderId="47" xfId="0" applyNumberFormat="1" applyFill="1" applyBorder="1" applyAlignment="1">
      <alignment horizontal="right" vertical="center"/>
    </xf>
    <xf numFmtId="165" fontId="0" fillId="0" borderId="0" xfId="0" applyNumberFormat="1" applyFill="1" applyProtection="1">
      <protection locked="0"/>
    </xf>
    <xf numFmtId="176" fontId="0" fillId="0" borderId="42" xfId="0" applyNumberFormat="1" applyFill="1" applyBorder="1" applyProtection="1">
      <protection locked="0"/>
    </xf>
    <xf numFmtId="176" fontId="0" fillId="0" borderId="0" xfId="0" applyNumberFormat="1" applyFill="1" applyProtection="1">
      <protection locked="0"/>
    </xf>
    <xf numFmtId="176" fontId="0" fillId="0" borderId="14" xfId="0" applyNumberFormat="1" applyFill="1" applyBorder="1" applyProtection="1">
      <protection locked="0"/>
    </xf>
    <xf numFmtId="165" fontId="0" fillId="0" borderId="0" xfId="0" applyNumberFormat="1" applyFill="1" applyBorder="1" applyProtection="1">
      <protection locked="0"/>
    </xf>
    <xf numFmtId="176" fontId="0" fillId="0" borderId="0" xfId="0" applyNumberFormat="1" applyFill="1" applyBorder="1" applyProtection="1">
      <protection locked="0"/>
    </xf>
    <xf numFmtId="176" fontId="0" fillId="0" borderId="27" xfId="0" applyNumberFormat="1" applyFill="1" applyBorder="1" applyProtection="1">
      <protection locked="0"/>
    </xf>
    <xf numFmtId="0" fontId="0" fillId="0" borderId="42" xfId="0" applyFill="1" applyBorder="1" applyProtection="1">
      <protection locked="0"/>
    </xf>
    <xf numFmtId="9" fontId="57" fillId="25" borderId="85" xfId="4" applyNumberFormat="1" applyAlignment="1" applyProtection="1">
      <alignment horizontal="right"/>
      <protection locked="0"/>
    </xf>
    <xf numFmtId="0" fontId="0" fillId="0" borderId="0" xfId="0" applyNumberFormat="1" applyBorder="1"/>
    <xf numFmtId="0" fontId="0" fillId="0" borderId="89" xfId="0" applyBorder="1"/>
    <xf numFmtId="0" fontId="0" fillId="0" borderId="93" xfId="0" applyBorder="1"/>
    <xf numFmtId="0" fontId="0" fillId="0" borderId="94" xfId="0" applyNumberFormat="1" applyBorder="1"/>
    <xf numFmtId="0" fontId="0" fillId="0" borderId="87" xfId="0" applyNumberFormat="1" applyBorder="1"/>
    <xf numFmtId="0" fontId="0" fillId="0" borderId="92" xfId="0" applyNumberFormat="1" applyBorder="1"/>
    <xf numFmtId="0" fontId="0" fillId="0" borderId="88" xfId="0" applyNumberFormat="1" applyBorder="1"/>
    <xf numFmtId="0" fontId="0" fillId="0" borderId="89" xfId="0" applyNumberFormat="1" applyBorder="1"/>
    <xf numFmtId="0" fontId="0" fillId="0" borderId="90" xfId="0" applyNumberFormat="1" applyBorder="1"/>
    <xf numFmtId="0" fontId="0" fillId="0" borderId="93" xfId="0" applyNumberFormat="1" applyBorder="1"/>
    <xf numFmtId="0" fontId="0" fillId="0" borderId="91" xfId="0" applyNumberFormat="1" applyBorder="1"/>
    <xf numFmtId="0" fontId="0" fillId="0" borderId="86" xfId="0" pivotButton="1" applyBorder="1"/>
    <xf numFmtId="0" fontId="0" fillId="0" borderId="96" xfId="0" applyBorder="1"/>
    <xf numFmtId="0" fontId="0" fillId="0" borderId="97" xfId="0" applyBorder="1"/>
    <xf numFmtId="0" fontId="0" fillId="0" borderId="98" xfId="0" applyBorder="1" applyAlignment="1">
      <alignment horizontal="left"/>
    </xf>
    <xf numFmtId="0" fontId="0" fillId="0" borderId="99" xfId="0" applyBorder="1" applyAlignment="1">
      <alignment horizontal="left"/>
    </xf>
    <xf numFmtId="0" fontId="0" fillId="0" borderId="100" xfId="0" applyBorder="1" applyAlignment="1">
      <alignment horizontal="left"/>
    </xf>
    <xf numFmtId="0" fontId="0" fillId="0" borderId="86" xfId="0" applyBorder="1" applyAlignment="1">
      <alignment horizontal="left"/>
    </xf>
    <xf numFmtId="0" fontId="0" fillId="0" borderId="86" xfId="0" applyBorder="1"/>
    <xf numFmtId="0" fontId="58" fillId="26" borderId="85" xfId="5" applyAlignment="1" applyProtection="1">
      <alignment horizontal="center" vertical="center"/>
    </xf>
    <xf numFmtId="0" fontId="58" fillId="26" borderId="85" xfId="5" applyNumberFormat="1" applyAlignment="1" applyProtection="1">
      <alignment horizontal="center" vertical="center"/>
    </xf>
    <xf numFmtId="169" fontId="58" fillId="26" borderId="85" xfId="5" applyNumberFormat="1" applyAlignment="1" applyProtection="1">
      <alignment horizontal="center" vertical="center"/>
    </xf>
    <xf numFmtId="13" fontId="58" fillId="26" borderId="85" xfId="5" quotePrefix="1" applyNumberFormat="1" applyAlignment="1" applyProtection="1">
      <alignment horizontal="center" vertical="center"/>
    </xf>
    <xf numFmtId="169" fontId="58" fillId="26" borderId="85" xfId="5" quotePrefix="1" applyNumberFormat="1" applyAlignment="1" applyProtection="1">
      <alignment horizontal="center" vertical="center"/>
    </xf>
    <xf numFmtId="169" fontId="58" fillId="26" borderId="85" xfId="5" quotePrefix="1" applyNumberFormat="1" applyAlignment="1" applyProtection="1">
      <alignment vertical="center"/>
    </xf>
    <xf numFmtId="3" fontId="58" fillId="26" borderId="85" xfId="5" applyNumberFormat="1" applyAlignment="1" applyProtection="1">
      <alignment horizontal="center" vertical="center"/>
    </xf>
    <xf numFmtId="0" fontId="2" fillId="15" borderId="40" xfId="1" applyFill="1" applyBorder="1" applyAlignment="1" applyProtection="1">
      <alignment horizontal="center" vertical="center"/>
    </xf>
    <xf numFmtId="0" fontId="0" fillId="15" borderId="43" xfId="0" applyNumberFormat="1" applyFill="1" applyBorder="1" applyAlignment="1" applyProtection="1">
      <alignment horizontal="center" vertical="center"/>
    </xf>
    <xf numFmtId="169" fontId="0" fillId="15" borderId="43" xfId="0" applyNumberFormat="1" applyFill="1" applyBorder="1" applyAlignment="1" applyProtection="1">
      <alignment horizontal="center" vertical="center"/>
    </xf>
    <xf numFmtId="0" fontId="0" fillId="15" borderId="43" xfId="0" applyFill="1" applyBorder="1" applyAlignment="1" applyProtection="1"/>
    <xf numFmtId="0" fontId="0" fillId="15" borderId="41" xfId="0" applyNumberFormat="1" applyFill="1" applyBorder="1" applyAlignment="1" applyProtection="1">
      <alignment vertical="center"/>
    </xf>
    <xf numFmtId="0" fontId="0" fillId="15" borderId="14" xfId="0" applyFill="1" applyBorder="1" applyAlignment="1" applyProtection="1">
      <alignment horizontal="center" vertical="center"/>
    </xf>
    <xf numFmtId="172" fontId="0" fillId="2" borderId="14" xfId="0" applyNumberFormat="1" applyFill="1" applyBorder="1" applyAlignment="1" applyProtection="1">
      <alignment horizontal="center" vertical="center"/>
    </xf>
    <xf numFmtId="0" fontId="0" fillId="2" borderId="14" xfId="0" applyFill="1" applyBorder="1" applyAlignment="1" applyProtection="1">
      <alignment horizontal="center" vertical="center"/>
    </xf>
    <xf numFmtId="0" fontId="57" fillId="25" borderId="85" xfId="4" quotePrefix="1" applyNumberFormat="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7" fillId="25" borderId="85" xfId="4" applyAlignment="1" applyProtection="1">
      <alignment horizontal="center" vertical="center"/>
      <protection locked="0"/>
    </xf>
    <xf numFmtId="0" fontId="19" fillId="14" borderId="14" xfId="0" applyFont="1" applyFill="1" applyBorder="1" applyAlignment="1">
      <alignment horizontal="center"/>
    </xf>
    <xf numFmtId="44" fontId="19" fillId="14" borderId="14" xfId="3" applyFont="1" applyFill="1" applyBorder="1" applyAlignment="1">
      <alignment horizontal="center"/>
    </xf>
    <xf numFmtId="165" fontId="19" fillId="14" borderId="14" xfId="0" applyNumberFormat="1" applyFont="1" applyFill="1" applyBorder="1" applyAlignment="1">
      <alignment horizontal="center"/>
    </xf>
    <xf numFmtId="165" fontId="19" fillId="14" borderId="14" xfId="0" applyNumberFormat="1" applyFont="1" applyFill="1" applyBorder="1" applyAlignment="1"/>
    <xf numFmtId="0" fontId="28" fillId="0" borderId="0" xfId="0" applyFont="1"/>
    <xf numFmtId="0" fontId="0" fillId="2" borderId="0" xfId="0" quotePrefix="1" applyFill="1"/>
    <xf numFmtId="2" fontId="0" fillId="0" borderId="0" xfId="0" applyNumberFormat="1" applyFill="1"/>
    <xf numFmtId="2" fontId="0" fillId="0" borderId="0" xfId="0" applyNumberFormat="1"/>
    <xf numFmtId="2" fontId="0" fillId="0" borderId="0" xfId="0" applyNumberFormat="1" applyAlignment="1">
      <alignment horizontal="left"/>
    </xf>
    <xf numFmtId="2" fontId="0" fillId="0" borderId="0" xfId="0" applyNumberFormat="1" applyAlignment="1">
      <alignment horizontal="left" indent="1"/>
    </xf>
    <xf numFmtId="14" fontId="0" fillId="0" borderId="0" xfId="0" applyNumberFormat="1" applyFill="1"/>
    <xf numFmtId="9" fontId="0" fillId="8" borderId="94" xfId="0" applyNumberFormat="1" applyFont="1" applyFill="1" applyBorder="1"/>
    <xf numFmtId="9" fontId="0" fillId="8" borderId="92" xfId="0" applyNumberFormat="1" applyFont="1" applyFill="1" applyBorder="1"/>
    <xf numFmtId="9" fontId="0" fillId="8" borderId="90" xfId="0" applyNumberFormat="1" applyFont="1" applyFill="1" applyBorder="1"/>
    <xf numFmtId="0" fontId="0" fillId="8" borderId="98" xfId="0" applyFont="1" applyFill="1" applyBorder="1" applyAlignment="1">
      <alignment horizontal="left"/>
    </xf>
    <xf numFmtId="0" fontId="0" fillId="8" borderId="100" xfId="0" applyFont="1" applyFill="1" applyBorder="1" applyAlignment="1">
      <alignment horizontal="left"/>
    </xf>
    <xf numFmtId="0" fontId="0" fillId="8" borderId="86" xfId="0" applyFont="1" applyFill="1" applyBorder="1" applyAlignment="1">
      <alignment horizontal="left"/>
    </xf>
    <xf numFmtId="0" fontId="0" fillId="20" borderId="95" xfId="0" applyFont="1" applyFill="1" applyBorder="1"/>
    <xf numFmtId="0" fontId="0" fillId="20" borderId="97" xfId="0" applyFont="1" applyFill="1" applyBorder="1"/>
    <xf numFmtId="176" fontId="0" fillId="8" borderId="88" xfId="0" applyNumberFormat="1" applyFont="1" applyFill="1" applyBorder="1"/>
    <xf numFmtId="176" fontId="0" fillId="8" borderId="93" xfId="0" applyNumberFormat="1" applyFont="1" applyFill="1" applyBorder="1"/>
    <xf numFmtId="176" fontId="0" fillId="8" borderId="91" xfId="0" applyNumberFormat="1" applyFont="1" applyFill="1" applyBorder="1"/>
    <xf numFmtId="0" fontId="8" fillId="2" borderId="0" xfId="0" applyFont="1" applyFill="1"/>
    <xf numFmtId="0" fontId="0" fillId="2" borderId="93" xfId="0" applyFill="1" applyBorder="1"/>
    <xf numFmtId="0" fontId="0" fillId="8" borderId="88" xfId="0" applyFont="1" applyFill="1" applyBorder="1"/>
    <xf numFmtId="176" fontId="0" fillId="26" borderId="85" xfId="5" applyNumberFormat="1" applyFont="1" applyProtection="1">
      <protection locked="0"/>
    </xf>
    <xf numFmtId="0" fontId="0" fillId="4" borderId="0" xfId="0" applyFill="1" applyBorder="1" applyAlignment="1" applyProtection="1">
      <alignment horizontal="center"/>
    </xf>
    <xf numFmtId="0" fontId="0" fillId="15" borderId="44" xfId="0" applyFill="1" applyBorder="1" applyAlignment="1" applyProtection="1">
      <alignment horizontal="right" vertical="center"/>
    </xf>
    <xf numFmtId="0" fontId="0" fillId="15" borderId="43" xfId="0" applyFill="1" applyBorder="1" applyAlignment="1" applyProtection="1">
      <alignment horizontal="right" vertical="center"/>
    </xf>
    <xf numFmtId="0" fontId="0" fillId="15" borderId="41" xfId="0" applyFill="1" applyBorder="1" applyAlignment="1" applyProtection="1">
      <alignment horizontal="right" vertical="center"/>
    </xf>
    <xf numFmtId="169" fontId="0" fillId="4" borderId="0" xfId="0" applyNumberFormat="1" applyFill="1" applyBorder="1" applyAlignment="1" applyProtection="1">
      <alignment horizont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0" fillId="0" borderId="0" xfId="0" quotePrefix="1" applyAlignment="1">
      <alignment horizontal="left"/>
    </xf>
    <xf numFmtId="0" fontId="1" fillId="0" borderId="0" xfId="0" applyFont="1" applyAlignment="1">
      <alignment horizontal="left"/>
    </xf>
    <xf numFmtId="0" fontId="12" fillId="0" borderId="0" xfId="0" applyFont="1" applyAlignment="1">
      <alignment horizontal="center"/>
    </xf>
    <xf numFmtId="0" fontId="0" fillId="0" borderId="29" xfId="0" applyNumberFormat="1" applyFill="1" applyBorder="1" applyAlignment="1">
      <alignment horizontal="center"/>
    </xf>
    <xf numFmtId="0" fontId="0" fillId="0" borderId="46" xfId="0" applyNumberFormat="1" applyFill="1" applyBorder="1" applyAlignment="1">
      <alignment horizontal="center"/>
    </xf>
    <xf numFmtId="0" fontId="0" fillId="0" borderId="39" xfId="0" applyNumberFormat="1" applyFill="1" applyBorder="1" applyAlignment="1">
      <alignment horizontal="center"/>
    </xf>
    <xf numFmtId="0" fontId="0" fillId="4" borderId="0" xfId="0" applyFill="1" applyAlignment="1">
      <alignment horizontal="right"/>
    </xf>
    <xf numFmtId="0" fontId="0" fillId="4" borderId="38" xfId="0" applyFill="1" applyBorder="1" applyAlignment="1">
      <alignment horizontal="right"/>
    </xf>
    <xf numFmtId="0" fontId="16" fillId="4" borderId="0" xfId="0" applyFont="1" applyFill="1" applyAlignment="1">
      <alignment horizontal="center" vertical="center"/>
    </xf>
    <xf numFmtId="0" fontId="16" fillId="4" borderId="0" xfId="0" applyFont="1" applyFill="1" applyAlignment="1">
      <alignment horizontal="right" vertical="center"/>
    </xf>
    <xf numFmtId="0" fontId="16" fillId="4" borderId="38" xfId="0" applyFont="1" applyFill="1" applyBorder="1" applyAlignment="1">
      <alignment horizontal="right" vertical="center"/>
    </xf>
  </cellXfs>
  <cellStyles count="6">
    <cellStyle name="Calculation" xfId="5" builtinId="22"/>
    <cellStyle name="Currency" xfId="3" builtinId="4"/>
    <cellStyle name="Hyperlink" xfId="1" builtinId="8"/>
    <cellStyle name="Input" xfId="4" builtinId="20"/>
    <cellStyle name="Normal" xfId="0" builtinId="0"/>
    <cellStyle name="Normal 2" xfId="2" xr:uid="{00000000-0005-0000-0000-000003000000}"/>
  </cellStyles>
  <dxfs count="1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9F7F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9F7F5"/>
        </patternFill>
      </fill>
    </dxf>
    <dxf>
      <font>
        <color rgb="FF9C5700"/>
      </font>
      <fill>
        <patternFill>
          <bgColor rgb="FFFFEB9C"/>
        </patternFill>
      </fill>
    </dxf>
    <dxf>
      <font>
        <color rgb="FF006100"/>
      </font>
      <fill>
        <patternFill>
          <bgColor rgb="FFC6EFCE"/>
        </patternFill>
      </fill>
    </dxf>
    <dxf>
      <fill>
        <patternFill>
          <bgColor rgb="FFD9F6FF"/>
        </patternFill>
      </fill>
    </dxf>
    <dxf>
      <font>
        <color theme="7" tint="0.79998168889431442"/>
      </font>
    </dxf>
    <dxf>
      <fill>
        <patternFill>
          <bgColor theme="6" tint="0.79998168889431442"/>
        </patternFill>
      </fill>
    </dxf>
    <dxf>
      <font>
        <color auto="1"/>
      </font>
      <fill>
        <patternFill>
          <bgColor theme="9" tint="0.79998168889431442"/>
        </patternFill>
      </fill>
      <border>
        <left style="thin">
          <color theme="2" tint="-0.499984740745262"/>
        </left>
        <right style="thin">
          <color theme="2" tint="-0.499984740745262"/>
        </right>
        <top style="thin">
          <color theme="2" tint="-0.499984740745262"/>
        </top>
        <bottom style="thin">
          <color theme="2" tint="-0.499984740745262"/>
        </bottom>
      </border>
    </dxf>
    <dxf>
      <font>
        <color rgb="FF9C6500"/>
      </font>
      <fill>
        <patternFill>
          <bgColor rgb="FFFFEB9C"/>
        </patternFill>
      </fill>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ont>
        <color theme="7" tint="0.79998168889431442"/>
      </font>
    </dxf>
    <dxf>
      <font>
        <color theme="7" tint="0.79998168889431442"/>
      </font>
    </dxf>
    <dxf>
      <font>
        <color rgb="FF9C6500"/>
      </font>
      <fill>
        <patternFill>
          <bgColor rgb="FFFFEB9C"/>
        </patternFill>
      </fill>
    </dxf>
    <dxf>
      <fill>
        <patternFill>
          <bgColor theme="6" tint="0.79998168889431442"/>
        </patternFill>
      </fill>
    </dxf>
    <dxf>
      <font>
        <color rgb="FF9C0006"/>
      </font>
      <fill>
        <patternFill>
          <bgColor rgb="FFFFC7CE"/>
        </patternFill>
      </fill>
    </dxf>
    <dxf>
      <font>
        <color rgb="FF9C0006"/>
      </font>
      <fill>
        <patternFill>
          <bgColor rgb="FFFFC7CE"/>
        </patternFill>
      </fill>
    </dxf>
    <dxf>
      <font>
        <color theme="0" tint="-4.9989318521683403E-2"/>
      </font>
    </dxf>
    <dxf>
      <font>
        <color theme="0" tint="-4.9989318521683403E-2"/>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7" formatCode="m/d/yy;@"/>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theme="0"/>
        <name val="Calibri"/>
        <scheme val="minor"/>
      </font>
      <fill>
        <patternFill patternType="solid">
          <fgColor indexed="64"/>
          <bgColor theme="9"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numFmt numFmtId="167" formatCode="m/d/yy;@"/>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style="thin">
          <color indexed="64"/>
        </left>
        <right/>
        <top/>
        <bottom/>
      </border>
    </dxf>
    <dxf>
      <font>
        <b/>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top style="thin">
          <color indexed="64"/>
        </top>
        <bottom/>
        <vertical/>
        <horizontal/>
      </border>
    </dxf>
    <dxf>
      <border outline="0">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i val="0"/>
        <strike val="0"/>
        <condense val="0"/>
        <extend val="0"/>
        <outline val="0"/>
        <shadow val="0"/>
        <u val="none"/>
        <vertAlign val="baseline"/>
        <sz val="11"/>
        <color theme="0"/>
        <name val="Calibri"/>
        <scheme val="minor"/>
      </font>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theme="9" tint="0.39997558519241921"/>
        </left>
        <right style="thin">
          <color theme="9" tint="0.39997558519241921"/>
        </right>
        <top/>
        <bottom/>
      </border>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dxf>
    <dxf>
      <alignment horizontal="center" vertical="bottom" textRotation="0" wrapText="0" indent="0" justifyLastLine="0" shrinkToFit="0" readingOrder="0"/>
    </dxf>
    <dxf>
      <numFmt numFmtId="176" formatCode="&quot;$&quot;#,##0.00"/>
      <fill>
        <patternFill patternType="none">
          <fgColor indexed="64"/>
          <bgColor indexed="65"/>
        </patternFill>
      </fill>
      <protection locked="0" hidden="0"/>
    </dxf>
    <dxf>
      <numFmt numFmtId="176" formatCode="&quot;$&quot;#,##0.00"/>
      <fill>
        <patternFill patternType="none">
          <fgColor indexed="64"/>
          <bgColor indexed="65"/>
        </patternFill>
      </fill>
      <protection locked="0" hidden="0"/>
    </dxf>
    <dxf>
      <numFmt numFmtId="176" formatCode="&quot;$&quot;#,##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numFmt numFmtId="165" formatCode="m/d;@"/>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0" hidden="0"/>
    </dxf>
    <dxf>
      <border outline="0">
        <top style="thin">
          <color indexed="64"/>
        </top>
      </border>
    </dxf>
    <dxf>
      <fill>
        <patternFill patternType="none">
          <fgColor indexed="64"/>
          <bgColor indexed="65"/>
        </patternFill>
      </fill>
      <protection locked="0" hidden="0"/>
    </dxf>
    <dxf>
      <border outline="0">
        <bottom style="thin">
          <color indexed="64"/>
        </bottom>
      </border>
    </dxf>
    <dxf>
      <fill>
        <patternFill patternType="none">
          <fgColor indexed="64"/>
          <bgColor indexed="65"/>
        </patternFill>
      </fill>
      <border diagonalUp="0" diagonalDown="0" outline="0">
        <left style="thin">
          <color indexed="64"/>
        </left>
        <right style="thin">
          <color indexed="64"/>
        </right>
        <top/>
        <bottom/>
      </border>
      <protection locked="0" hidden="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numFmt numFmtId="176" formatCode="&quot;$&quot;#,##0.00"/>
    </dxf>
    <dxf>
      <numFmt numFmtId="34" formatCode="_(&quot;$&quot;* #,##0.00_);_(&quot;$&quot;* \(#,##0.00\);_(&quot;$&quot;* &quot;-&quot;??_);_(@_)"/>
    </dxf>
    <dxf>
      <border>
        <top style="thin">
          <color theme="2" tint="-0.749992370372631"/>
        </top>
      </border>
    </dxf>
    <dxf>
      <border>
        <right style="thin">
          <color theme="2" tint="-0.749992370372631"/>
        </right>
        <top style="thin">
          <color theme="2" tint="-0.749992370372631"/>
        </top>
        <vertical style="thin">
          <color theme="2" tint="-0.749992370372631"/>
        </vertical>
        <horizontal style="thin">
          <color theme="2" tint="-0.749992370372631"/>
        </horizontal>
      </border>
    </dxf>
    <dxf>
      <border>
        <left/>
        <top/>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numFmt numFmtId="176" formatCode="&quot;$&quot;#,##0.00"/>
    </dxf>
    <dxf>
      <fill>
        <patternFill>
          <bgColor theme="7" tint="-0.249977111117893"/>
        </patternFill>
      </fill>
    </dxf>
    <dxf>
      <numFmt numFmtId="13" formatCode="0%"/>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border>
        <left style="thin">
          <color theme="2" tint="-0.749992370372631"/>
        </left>
        <right style="thin">
          <color theme="2" tint="-0.749992370372631"/>
        </right>
        <top style="thin">
          <color theme="2" tint="-0.749992370372631"/>
        </top>
        <bottom style="thin">
          <color theme="2" tint="-0.749992370372631"/>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3" formatCode="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fill>
        <patternFill patternType="none">
          <fgColor theme="6" tint="0.59999389629810485"/>
          <bgColor auto="1"/>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rgb="FF333333"/>
        <name val="Arial"/>
        <family val="2"/>
        <scheme val="none"/>
      </font>
      <fill>
        <patternFill patternType="none">
          <fgColor theme="6" tint="0.79998168889431442"/>
          <bgColor auto="1"/>
        </patternFill>
      </fill>
      <alignment horizontal="general" vertical="center" textRotation="0" wrapText="1"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1"/>
        <color theme="2" tint="-0.499984740745262"/>
        <name val="Calibri"/>
        <family val="2"/>
        <scheme val="minor"/>
      </font>
      <fill>
        <patternFill patternType="none">
          <fgColor theme="6" tint="0.79998168889431442"/>
          <bgColor auto="1"/>
        </patternFill>
      </fill>
      <alignment horizontal="center" vertical="bottom" textRotation="0" wrapText="0" indent="0" justifyLastLine="0" shrinkToFit="0" readingOrder="0"/>
      <border diagonalUp="0" diagonalDown="0" outline="0">
        <left/>
        <right/>
        <top style="thin">
          <color theme="0"/>
        </top>
        <bottom/>
      </border>
    </dxf>
    <dxf>
      <fill>
        <patternFill patternType="none">
          <bgColor auto="1"/>
        </patternFill>
      </fill>
    </dxf>
    <dxf>
      <fill>
        <patternFill patternType="none">
          <bgColor auto="1"/>
        </patternFill>
      </fill>
    </dxf>
  </dxfs>
  <tableStyles count="0" defaultTableStyle="TableStyleMedium2" defaultPivotStyle="PivotStyleLight16"/>
  <colors>
    <mruColors>
      <color rgb="FFE5FBF8"/>
      <color rgb="FF5A40F6"/>
      <color rgb="FFD9F6FF"/>
      <color rgb="FFF9FDF5"/>
      <color rgb="FFFDD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07/relationships/slicerCache" Target="slicerCaches/slicerCache1.xml"/><Relationship Id="rId30"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[Advanced20b.xlsx]PT_2!PivotTable1</c:name>
    <c:fmtId val="0"/>
  </c:pivotSource>
  <c:chart>
    <c:autoTitleDeleted val="1"/>
    <c:pivotFmts>
      <c:pivotFmt>
        <c:idx val="0"/>
        <c:spPr>
          <a:solidFill>
            <a:schemeClr val="accent6"/>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
      </c:pivotFmt>
      <c:pivotFmt>
        <c:idx val="1"/>
        <c:spPr>
          <a:solidFill>
            <a:schemeClr val="accent6"/>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6"/>
          </a:solidFill>
          <a:ln>
            <a:noFill/>
          </a:ln>
          <a:effectLst>
            <a:outerShdw blurRad="254000" sx="102000" sy="102000" algn="ctr" rotWithShape="0">
              <a:prstClr val="black">
                <a:alpha val="20000"/>
              </a:prstClr>
            </a:outerShdw>
          </a:effectLst>
        </c:spPr>
      </c:pivotFmt>
      <c:pivotFmt>
        <c:idx val="3"/>
        <c:spPr>
          <a:solidFill>
            <a:schemeClr val="accent6"/>
          </a:solidFill>
          <a:ln>
            <a:noFill/>
          </a:ln>
          <a:effectLst>
            <a:outerShdw blurRad="254000" sx="102000" sy="102000" algn="ctr" rotWithShape="0">
              <a:prstClr val="black">
                <a:alpha val="20000"/>
              </a:prstClr>
            </a:outerShdw>
          </a:effectLst>
        </c:spPr>
      </c:pivotFmt>
      <c:pivotFmt>
        <c:idx val="4"/>
        <c:spPr>
          <a:solidFill>
            <a:schemeClr val="accent6"/>
          </a:solidFill>
          <a:ln>
            <a:noFill/>
          </a:ln>
          <a:effectLst>
            <a:outerShdw blurRad="254000" sx="102000" sy="102000" algn="ctr" rotWithShape="0">
              <a:prstClr val="black">
                <a:alpha val="20000"/>
              </a:prstClr>
            </a:outerShdw>
          </a:effectLst>
        </c:spPr>
      </c:pivotFmt>
      <c:pivotFmt>
        <c:idx val="5"/>
        <c:spPr>
          <a:solidFill>
            <a:schemeClr val="accent6"/>
          </a:solidFill>
          <a:ln>
            <a:noFill/>
          </a:ln>
          <a:effectLst>
            <a:outerShdw blurRad="254000" sx="102000" sy="102000" algn="ctr" rotWithShape="0">
              <a:prstClr val="black">
                <a:alpha val="20000"/>
              </a:prstClr>
            </a:outerShdw>
          </a:effectLst>
        </c:spPr>
      </c:pivotFmt>
    </c:pivotFmts>
    <c:plotArea>
      <c:layout>
        <c:manualLayout>
          <c:layoutTarget val="inner"/>
          <c:xMode val="edge"/>
          <c:yMode val="edge"/>
          <c:x val="0.22931199357723003"/>
          <c:y val="0.26903334095892206"/>
          <c:w val="0.3100626934140554"/>
          <c:h val="0.41296675671715832"/>
        </c:manualLayout>
      </c:layout>
      <c:pieChart>
        <c:varyColors val="1"/>
        <c:ser>
          <c:idx val="0"/>
          <c:order val="0"/>
          <c:tx>
            <c:strRef>
              <c:f>PT_2!$X$3</c:f>
              <c:strCache>
                <c:ptCount val="1"/>
                <c:pt idx="0">
                  <c:v>Sum</c:v>
                </c:pt>
              </c:strCache>
            </c:strRef>
          </c:tx>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451-45CA-A078-00A66159F66A}"/>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451-45CA-A078-00A66159F66A}"/>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strRef>
              <c:f>PT_2!$W$4:$W$6</c:f>
              <c:strCache>
                <c:ptCount val="2"/>
                <c:pt idx="0">
                  <c:v>2016</c:v>
                </c:pt>
                <c:pt idx="1">
                  <c:v>2017</c:v>
                </c:pt>
              </c:strCache>
            </c:strRef>
          </c:cat>
          <c:val>
            <c:numRef>
              <c:f>PT_2!$X$4:$X$6</c:f>
              <c:numCache>
                <c:formatCode>"$"#,##0.00</c:formatCode>
                <c:ptCount val="2"/>
                <c:pt idx="0">
                  <c:v>201.62</c:v>
                </c:pt>
                <c:pt idx="1">
                  <c:v>154.13999999999999</c:v>
                </c:pt>
              </c:numCache>
            </c:numRef>
          </c:val>
          <c:extLst>
            <c:ext xmlns:c16="http://schemas.microsoft.com/office/drawing/2014/chart" uri="{C3380CC4-5D6E-409C-BE32-E72D297353CC}">
              <c16:uniqueId val="{00000000-FF54-4CAD-BD61-4CD0CD026B99}"/>
            </c:ext>
          </c:extLst>
        </c:ser>
        <c:ser>
          <c:idx val="1"/>
          <c:order val="1"/>
          <c:tx>
            <c:strRef>
              <c:f>PT_2!$Y$3</c:f>
              <c:strCache>
                <c:ptCount val="1"/>
                <c:pt idx="0">
                  <c:v>%</c:v>
                </c:pt>
              </c:strCache>
            </c:strRef>
          </c:tx>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451-45CA-A078-00A66159F66A}"/>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451-45CA-A078-00A66159F66A}"/>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PT_2!$W$4:$W$6</c:f>
              <c:strCache>
                <c:ptCount val="2"/>
                <c:pt idx="0">
                  <c:v>2016</c:v>
                </c:pt>
                <c:pt idx="1">
                  <c:v>2017</c:v>
                </c:pt>
              </c:strCache>
            </c:strRef>
          </c:cat>
          <c:val>
            <c:numRef>
              <c:f>PT_2!$Y$4:$Y$6</c:f>
              <c:numCache>
                <c:formatCode>0%</c:formatCode>
                <c:ptCount val="2"/>
                <c:pt idx="0">
                  <c:v>0.56673038003148191</c:v>
                </c:pt>
                <c:pt idx="1">
                  <c:v>0.43326961996851809</c:v>
                </c:pt>
              </c:numCache>
            </c:numRef>
          </c:val>
          <c:extLst>
            <c:ext xmlns:c16="http://schemas.microsoft.com/office/drawing/2014/chart" uri="{C3380CC4-5D6E-409C-BE32-E72D297353CC}">
              <c16:uniqueId val="{00000001-FF54-4CAD-BD61-4CD0CD026B9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6868802481303671"/>
          <c:y val="6.3177973731038978E-2"/>
          <c:w val="0.37856131017355704"/>
          <c:h val="0.2331557360757436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standard"/>
        <c:varyColors val="0"/>
        <c:ser>
          <c:idx val="0"/>
          <c:order val="0"/>
          <c:tx>
            <c:strRef>
              <c:f>[3]Charts!$C$35</c:f>
              <c:strCache>
                <c:ptCount val="1"/>
                <c:pt idx="0">
                  <c:v>A</c:v>
                </c:pt>
              </c:strCache>
            </c:strRef>
          </c:tx>
          <c:invertIfNegative val="0"/>
          <c:cat>
            <c:strRef>
              <c:f>[3]Charts!$B$36:$B$41</c:f>
              <c:strCache>
                <c:ptCount val="6"/>
                <c:pt idx="0">
                  <c:v>Italy</c:v>
                </c:pt>
                <c:pt idx="1">
                  <c:v>Brazil</c:v>
                </c:pt>
                <c:pt idx="2">
                  <c:v>France</c:v>
                </c:pt>
                <c:pt idx="3">
                  <c:v>Germany</c:v>
                </c:pt>
                <c:pt idx="4">
                  <c:v>Israel</c:v>
                </c:pt>
                <c:pt idx="5">
                  <c:v>Japan</c:v>
                </c:pt>
              </c:strCache>
            </c:strRef>
          </c:cat>
          <c:val>
            <c:numRef>
              <c:f>[3]Charts!$C$36:$C$41</c:f>
              <c:numCache>
                <c:formatCode>General</c:formatCode>
                <c:ptCount val="6"/>
                <c:pt idx="0">
                  <c:v>1</c:v>
                </c:pt>
                <c:pt idx="1">
                  <c:v>7</c:v>
                </c:pt>
                <c:pt idx="2">
                  <c:v>64</c:v>
                </c:pt>
                <c:pt idx="3">
                  <c:v>100</c:v>
                </c:pt>
                <c:pt idx="4">
                  <c:v>20</c:v>
                </c:pt>
                <c:pt idx="5">
                  <c:v>7</c:v>
                </c:pt>
              </c:numCache>
            </c:numRef>
          </c:val>
          <c:extLst>
            <c:ext xmlns:c16="http://schemas.microsoft.com/office/drawing/2014/chart" uri="{C3380CC4-5D6E-409C-BE32-E72D297353CC}">
              <c16:uniqueId val="{00000000-FD8D-466B-B27E-B6946E055D66}"/>
            </c:ext>
          </c:extLst>
        </c:ser>
        <c:ser>
          <c:idx val="1"/>
          <c:order val="1"/>
          <c:tx>
            <c:strRef>
              <c:f>[3]Charts!$D$35</c:f>
              <c:strCache>
                <c:ptCount val="1"/>
                <c:pt idx="0">
                  <c:v>B</c:v>
                </c:pt>
              </c:strCache>
            </c:strRef>
          </c:tx>
          <c:invertIfNegative val="0"/>
          <c:cat>
            <c:strRef>
              <c:f>[3]Charts!$B$36:$B$41</c:f>
              <c:strCache>
                <c:ptCount val="6"/>
                <c:pt idx="0">
                  <c:v>Italy</c:v>
                </c:pt>
                <c:pt idx="1">
                  <c:v>Brazil</c:v>
                </c:pt>
                <c:pt idx="2">
                  <c:v>France</c:v>
                </c:pt>
                <c:pt idx="3">
                  <c:v>Germany</c:v>
                </c:pt>
                <c:pt idx="4">
                  <c:v>Israel</c:v>
                </c:pt>
                <c:pt idx="5">
                  <c:v>Japan</c:v>
                </c:pt>
              </c:strCache>
            </c:strRef>
          </c:cat>
          <c:val>
            <c:numRef>
              <c:f>[3]Charts!$D$36:$D$41</c:f>
              <c:numCache>
                <c:formatCode>General</c:formatCode>
                <c:ptCount val="6"/>
                <c:pt idx="0">
                  <c:v>5</c:v>
                </c:pt>
                <c:pt idx="1">
                  <c:v>6</c:v>
                </c:pt>
                <c:pt idx="2">
                  <c:v>33</c:v>
                </c:pt>
                <c:pt idx="3">
                  <c:v>122</c:v>
                </c:pt>
                <c:pt idx="4">
                  <c:v>22</c:v>
                </c:pt>
                <c:pt idx="5">
                  <c:v>8</c:v>
                </c:pt>
              </c:numCache>
            </c:numRef>
          </c:val>
          <c:extLst>
            <c:ext xmlns:c16="http://schemas.microsoft.com/office/drawing/2014/chart" uri="{C3380CC4-5D6E-409C-BE32-E72D297353CC}">
              <c16:uniqueId val="{00000001-FD8D-466B-B27E-B6946E055D66}"/>
            </c:ext>
          </c:extLst>
        </c:ser>
        <c:ser>
          <c:idx val="2"/>
          <c:order val="2"/>
          <c:tx>
            <c:strRef>
              <c:f>[3]Charts!$E$35</c:f>
              <c:strCache>
                <c:ptCount val="1"/>
                <c:pt idx="0">
                  <c:v>C</c:v>
                </c:pt>
              </c:strCache>
            </c:strRef>
          </c:tx>
          <c:invertIfNegative val="0"/>
          <c:cat>
            <c:strRef>
              <c:f>[3]Charts!$B$36:$B$41</c:f>
              <c:strCache>
                <c:ptCount val="6"/>
                <c:pt idx="0">
                  <c:v>Italy</c:v>
                </c:pt>
                <c:pt idx="1">
                  <c:v>Brazil</c:v>
                </c:pt>
                <c:pt idx="2">
                  <c:v>France</c:v>
                </c:pt>
                <c:pt idx="3">
                  <c:v>Germany</c:v>
                </c:pt>
                <c:pt idx="4">
                  <c:v>Israel</c:v>
                </c:pt>
                <c:pt idx="5">
                  <c:v>Japan</c:v>
                </c:pt>
              </c:strCache>
            </c:strRef>
          </c:cat>
          <c:val>
            <c:numRef>
              <c:f>[3]Charts!$E$36:$E$41</c:f>
              <c:numCache>
                <c:formatCode>General</c:formatCode>
                <c:ptCount val="6"/>
                <c:pt idx="0">
                  <c:v>4</c:v>
                </c:pt>
                <c:pt idx="1">
                  <c:v>44</c:v>
                </c:pt>
                <c:pt idx="2">
                  <c:v>55</c:v>
                </c:pt>
                <c:pt idx="3">
                  <c:v>55</c:v>
                </c:pt>
                <c:pt idx="4">
                  <c:v>55</c:v>
                </c:pt>
                <c:pt idx="5">
                  <c:v>1</c:v>
                </c:pt>
              </c:numCache>
            </c:numRef>
          </c:val>
          <c:extLst>
            <c:ext xmlns:c16="http://schemas.microsoft.com/office/drawing/2014/chart" uri="{C3380CC4-5D6E-409C-BE32-E72D297353CC}">
              <c16:uniqueId val="{00000002-FD8D-466B-B27E-B6946E055D66}"/>
            </c:ext>
          </c:extLst>
        </c:ser>
        <c:ser>
          <c:idx val="3"/>
          <c:order val="3"/>
          <c:tx>
            <c:strRef>
              <c:f>[3]Charts!$F$35</c:f>
              <c:strCache>
                <c:ptCount val="1"/>
                <c:pt idx="0">
                  <c:v>D</c:v>
                </c:pt>
              </c:strCache>
            </c:strRef>
          </c:tx>
          <c:invertIfNegative val="0"/>
          <c:cat>
            <c:strRef>
              <c:f>[3]Charts!$B$36:$B$41</c:f>
              <c:strCache>
                <c:ptCount val="6"/>
                <c:pt idx="0">
                  <c:v>Italy</c:v>
                </c:pt>
                <c:pt idx="1">
                  <c:v>Brazil</c:v>
                </c:pt>
                <c:pt idx="2">
                  <c:v>France</c:v>
                </c:pt>
                <c:pt idx="3">
                  <c:v>Germany</c:v>
                </c:pt>
                <c:pt idx="4">
                  <c:v>Israel</c:v>
                </c:pt>
                <c:pt idx="5">
                  <c:v>Japan</c:v>
                </c:pt>
              </c:strCache>
            </c:strRef>
          </c:cat>
          <c:val>
            <c:numRef>
              <c:f>[3]Charts!$F$36:$F$41</c:f>
              <c:numCache>
                <c:formatCode>General</c:formatCode>
                <c:ptCount val="6"/>
                <c:pt idx="0">
                  <c:v>6</c:v>
                </c:pt>
                <c:pt idx="1">
                  <c:v>8</c:v>
                </c:pt>
                <c:pt idx="2">
                  <c:v>4</c:v>
                </c:pt>
                <c:pt idx="3">
                  <c:v>44</c:v>
                </c:pt>
                <c:pt idx="4">
                  <c:v>45</c:v>
                </c:pt>
                <c:pt idx="5">
                  <c:v>5</c:v>
                </c:pt>
              </c:numCache>
            </c:numRef>
          </c:val>
          <c:extLst>
            <c:ext xmlns:c16="http://schemas.microsoft.com/office/drawing/2014/chart" uri="{C3380CC4-5D6E-409C-BE32-E72D297353CC}">
              <c16:uniqueId val="{00000003-FD8D-466B-B27E-B6946E055D66}"/>
            </c:ext>
          </c:extLst>
        </c:ser>
        <c:ser>
          <c:idx val="4"/>
          <c:order val="4"/>
          <c:tx>
            <c:strRef>
              <c:f>[3]Charts!$G$35</c:f>
              <c:strCache>
                <c:ptCount val="1"/>
                <c:pt idx="0">
                  <c:v>E</c:v>
                </c:pt>
              </c:strCache>
            </c:strRef>
          </c:tx>
          <c:invertIfNegative val="0"/>
          <c:cat>
            <c:strRef>
              <c:f>[3]Charts!$B$36:$B$41</c:f>
              <c:strCache>
                <c:ptCount val="6"/>
                <c:pt idx="0">
                  <c:v>Italy</c:v>
                </c:pt>
                <c:pt idx="1">
                  <c:v>Brazil</c:v>
                </c:pt>
                <c:pt idx="2">
                  <c:v>France</c:v>
                </c:pt>
                <c:pt idx="3">
                  <c:v>Germany</c:v>
                </c:pt>
                <c:pt idx="4">
                  <c:v>Israel</c:v>
                </c:pt>
                <c:pt idx="5">
                  <c:v>Japan</c:v>
                </c:pt>
              </c:strCache>
            </c:strRef>
          </c:cat>
          <c:val>
            <c:numRef>
              <c:f>[3]Charts!$G$36:$G$41</c:f>
              <c:numCache>
                <c:formatCode>General</c:formatCode>
                <c:ptCount val="6"/>
                <c:pt idx="0">
                  <c:v>13</c:v>
                </c:pt>
                <c:pt idx="1">
                  <c:v>9</c:v>
                </c:pt>
                <c:pt idx="2">
                  <c:v>400</c:v>
                </c:pt>
                <c:pt idx="3">
                  <c:v>200</c:v>
                </c:pt>
                <c:pt idx="4">
                  <c:v>44</c:v>
                </c:pt>
                <c:pt idx="5">
                  <c:v>6</c:v>
                </c:pt>
              </c:numCache>
            </c:numRef>
          </c:val>
          <c:extLst>
            <c:ext xmlns:c16="http://schemas.microsoft.com/office/drawing/2014/chart" uri="{C3380CC4-5D6E-409C-BE32-E72D297353CC}">
              <c16:uniqueId val="{00000004-FD8D-466B-B27E-B6946E055D66}"/>
            </c:ext>
          </c:extLst>
        </c:ser>
        <c:dLbls>
          <c:showLegendKey val="0"/>
          <c:showVal val="0"/>
          <c:showCatName val="0"/>
          <c:showSerName val="0"/>
          <c:showPercent val="0"/>
          <c:showBubbleSize val="0"/>
        </c:dLbls>
        <c:gapWidth val="150"/>
        <c:shape val="box"/>
        <c:axId val="158737920"/>
        <c:axId val="158739456"/>
        <c:axId val="114086784"/>
      </c:bar3DChart>
      <c:catAx>
        <c:axId val="158737920"/>
        <c:scaling>
          <c:orientation val="minMax"/>
        </c:scaling>
        <c:delete val="0"/>
        <c:axPos val="b"/>
        <c:numFmt formatCode="General" sourceLinked="0"/>
        <c:majorTickMark val="out"/>
        <c:minorTickMark val="none"/>
        <c:tickLblPos val="nextTo"/>
        <c:crossAx val="158739456"/>
        <c:crosses val="autoZero"/>
        <c:auto val="1"/>
        <c:lblAlgn val="ctr"/>
        <c:lblOffset val="100"/>
        <c:noMultiLvlLbl val="0"/>
      </c:catAx>
      <c:valAx>
        <c:axId val="158739456"/>
        <c:scaling>
          <c:orientation val="minMax"/>
        </c:scaling>
        <c:delete val="0"/>
        <c:axPos val="l"/>
        <c:majorGridlines/>
        <c:numFmt formatCode="General" sourceLinked="1"/>
        <c:majorTickMark val="out"/>
        <c:minorTickMark val="none"/>
        <c:tickLblPos val="nextTo"/>
        <c:crossAx val="158737920"/>
        <c:crosses val="autoZero"/>
        <c:crossBetween val="between"/>
      </c:valAx>
      <c:serAx>
        <c:axId val="114086784"/>
        <c:scaling>
          <c:orientation val="minMax"/>
        </c:scaling>
        <c:delete val="0"/>
        <c:axPos val="b"/>
        <c:majorTickMark val="out"/>
        <c:minorTickMark val="none"/>
        <c:tickLblPos val="nextTo"/>
        <c:crossAx val="158739456"/>
        <c:crosses val="autoZero"/>
      </c:ser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14.tmp"/></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2.tmp"/></Relationships>
</file>

<file path=xl/drawings/_rels/drawing6.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s>
</file>

<file path=xl/drawings/_rels/drawing7.xml.rels><?xml version="1.0" encoding="UTF-8" standalone="yes"?>
<Relationships xmlns="http://schemas.openxmlformats.org/package/2006/relationships"><Relationship Id="rId2" Type="http://schemas.openxmlformats.org/officeDocument/2006/relationships/image" Target="../media/image6.tmp"/><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image" Target="../media/image9.tmp"/><Relationship Id="rId7" Type="http://schemas.openxmlformats.org/officeDocument/2006/relationships/image" Target="../media/image13.tmp"/><Relationship Id="rId2" Type="http://schemas.openxmlformats.org/officeDocument/2006/relationships/image" Target="../media/image8.tmp"/><Relationship Id="rId1" Type="http://schemas.openxmlformats.org/officeDocument/2006/relationships/image" Target="../media/image7.tmp"/><Relationship Id="rId6" Type="http://schemas.openxmlformats.org/officeDocument/2006/relationships/image" Target="../media/image12.tmp"/><Relationship Id="rId5" Type="http://schemas.openxmlformats.org/officeDocument/2006/relationships/image" Target="../media/image11.tmp"/><Relationship Id="rId4" Type="http://schemas.openxmlformats.org/officeDocument/2006/relationships/image" Target="../media/image10.tmp"/></Relationships>
</file>

<file path=xl/drawings/drawing1.xml><?xml version="1.0" encoding="utf-8"?>
<xdr:wsDr xmlns:xdr="http://schemas.openxmlformats.org/drawingml/2006/spreadsheetDrawing" xmlns:a="http://schemas.openxmlformats.org/drawingml/2006/main">
  <xdr:twoCellAnchor>
    <xdr:from>
      <xdr:col>8</xdr:col>
      <xdr:colOff>200025</xdr:colOff>
      <xdr:row>8</xdr:row>
      <xdr:rowOff>152400</xdr:rowOff>
    </xdr:from>
    <xdr:to>
      <xdr:col>11</xdr:col>
      <xdr:colOff>819150</xdr:colOff>
      <xdr:row>13</xdr:row>
      <xdr:rowOff>171450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76850" y="1295400"/>
          <a:ext cx="23145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VLOOKUP</a:t>
          </a:r>
          <a:r>
            <a:rPr lang="en-US" sz="1100" baseline="0"/>
            <a:t> w</a:t>
          </a:r>
          <a:r>
            <a:rPr lang="en-US" sz="1100"/>
            <a:t>ildcard</a:t>
          </a:r>
          <a:r>
            <a:rPr lang="en-US" sz="1100" baseline="0"/>
            <a:t> characters :</a:t>
          </a:r>
        </a:p>
        <a:p>
          <a:r>
            <a:rPr lang="en-US" sz="1200" b="1" baseline="0">
              <a:solidFill>
                <a:schemeClr val="tx1"/>
              </a:solidFill>
            </a:rPr>
            <a:t> * </a:t>
          </a:r>
          <a:r>
            <a:rPr lang="en-US" sz="1100" baseline="0"/>
            <a:t>for a group of characters</a:t>
          </a:r>
        </a:p>
        <a:p>
          <a:r>
            <a:rPr lang="en-US" sz="1200" b="1" baseline="0"/>
            <a:t>?</a:t>
          </a:r>
          <a:r>
            <a:rPr lang="en-US" sz="1100" baseline="0"/>
            <a:t>  for a single character </a:t>
          </a:r>
          <a:endParaRPr lang="en-US" sz="1100"/>
        </a:p>
      </xdr:txBody>
    </xdr:sp>
    <xdr:clientData/>
  </xdr:twoCellAnchor>
  <xdr:twoCellAnchor>
    <xdr:from>
      <xdr:col>14</xdr:col>
      <xdr:colOff>11430</xdr:colOff>
      <xdr:row>7</xdr:row>
      <xdr:rowOff>9525</xdr:rowOff>
    </xdr:from>
    <xdr:to>
      <xdr:col>14</xdr:col>
      <xdr:colOff>426720</xdr:colOff>
      <xdr:row>7</xdr:row>
      <xdr:rowOff>137160</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a:off x="9018270" y="1106805"/>
          <a:ext cx="415290" cy="127635"/>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142875</xdr:colOff>
      <xdr:row>10</xdr:row>
      <xdr:rowOff>85725</xdr:rowOff>
    </xdr:from>
    <xdr:to>
      <xdr:col>23</xdr:col>
      <xdr:colOff>152400</xdr:colOff>
      <xdr:row>10</xdr:row>
      <xdr:rowOff>104775</xdr:rowOff>
    </xdr:to>
    <xdr:cxnSp macro="">
      <xdr:nvCxnSpPr>
        <xdr:cNvPr id="6" name="Straight Arrow Connector 5">
          <a:extLst>
            <a:ext uri="{FF2B5EF4-FFF2-40B4-BE49-F238E27FC236}">
              <a16:creationId xmlns:a16="http://schemas.microsoft.com/office/drawing/2014/main" id="{00000000-0008-0000-0900-000006000000}"/>
            </a:ext>
          </a:extLst>
        </xdr:cNvPr>
        <xdr:cNvCxnSpPr/>
      </xdr:nvCxnSpPr>
      <xdr:spPr>
        <a:xfrm flipH="1">
          <a:off x="14792325" y="2047875"/>
          <a:ext cx="619125" cy="19050"/>
        </a:xfrm>
        <a:prstGeom prst="straightConnector1">
          <a:avLst/>
        </a:prstGeom>
        <a:ln>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476250</xdr:colOff>
      <xdr:row>0</xdr:row>
      <xdr:rowOff>57150</xdr:rowOff>
    </xdr:from>
    <xdr:to>
      <xdr:col>35</xdr:col>
      <xdr:colOff>514350</xdr:colOff>
      <xdr:row>13</xdr:row>
      <xdr:rowOff>180976</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8173700" y="57150"/>
          <a:ext cx="4914900" cy="2657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600">
              <a:effectLst/>
            </a:rPr>
            <a:t>NETWORKDAYS(start_date, end_date, [holidays])</a:t>
          </a:r>
        </a:p>
        <a:p>
          <a:endParaRPr lang="en-US" b="1">
            <a:effectLst/>
          </a:endParaRPr>
        </a:p>
        <a:p>
          <a:r>
            <a:rPr lang="en-US" b="1">
              <a:effectLst/>
            </a:rPr>
            <a:t>Start_date</a:t>
          </a:r>
          <a:r>
            <a:rPr lang="en-US">
              <a:effectLst/>
            </a:rPr>
            <a:t>    Required. A date that represents the start date.</a:t>
          </a:r>
        </a:p>
        <a:p>
          <a:r>
            <a:rPr lang="en-US" b="1">
              <a:effectLst/>
            </a:rPr>
            <a:t>End_date</a:t>
          </a:r>
          <a:r>
            <a:rPr lang="en-US">
              <a:effectLst/>
            </a:rPr>
            <a:t>    Required. A date that represents the end date.</a:t>
          </a:r>
        </a:p>
        <a:p>
          <a:r>
            <a:rPr lang="en-US" b="1">
              <a:effectLst/>
            </a:rPr>
            <a:t>Holidays</a:t>
          </a:r>
          <a:r>
            <a:rPr lang="en-US">
              <a:effectLst/>
            </a:rPr>
            <a:t>    Optional. An optional range of one or more dates to exclude from the working calendar, such as state and federal holidays and floating holidays. The list can be either a range of cells that contains the dates or an array constant of the serial numbers that represent the dates.</a:t>
          </a:r>
        </a:p>
        <a:p>
          <a:endParaRPr lang="en-US">
            <a:effectLst/>
          </a:endParaRPr>
        </a:p>
        <a:p>
          <a:r>
            <a:rPr lang="en-US" b="1">
              <a:effectLst/>
            </a:rPr>
            <a:t>Important </a:t>
          </a:r>
          <a:r>
            <a:rPr lang="en-US">
              <a:effectLst/>
            </a:rPr>
            <a:t>   Dates should be entered by using the </a:t>
          </a:r>
          <a:r>
            <a:rPr lang="en-US" sz="1100" b="1">
              <a:solidFill>
                <a:sysClr val="windowText" lastClr="000000"/>
              </a:solidFill>
              <a:effectLst/>
            </a:rPr>
            <a:t>DATE</a:t>
          </a:r>
          <a:r>
            <a:rPr lang="en-US" sz="1200" b="1">
              <a:solidFill>
                <a:srgbClr val="C00000"/>
              </a:solidFill>
              <a:effectLst/>
            </a:rPr>
            <a:t> </a:t>
          </a:r>
          <a:r>
            <a:rPr lang="en-US">
              <a:effectLst/>
            </a:rPr>
            <a:t>function, or as results of other formulas or functions. For example, use DATE(2012,5,23) for the 23rd day of May, 2012. Problems can occur if dates are entered as text.</a:t>
          </a:r>
        </a:p>
        <a:p>
          <a:endParaRPr lang="en-US" sz="1100"/>
        </a:p>
        <a:p>
          <a:endParaRPr lang="en-US" sz="1100"/>
        </a:p>
        <a:p>
          <a:endParaRPr lang="en-US" sz="1100"/>
        </a:p>
      </xdr:txBody>
    </xdr:sp>
    <xdr:clientData/>
  </xdr:twoCellAnchor>
  <xdr:twoCellAnchor editAs="oneCell">
    <xdr:from>
      <xdr:col>27</xdr:col>
      <xdr:colOff>314325</xdr:colOff>
      <xdr:row>14</xdr:row>
      <xdr:rowOff>161925</xdr:rowOff>
    </xdr:from>
    <xdr:to>
      <xdr:col>35</xdr:col>
      <xdr:colOff>600710</xdr:colOff>
      <xdr:row>37</xdr:row>
      <xdr:rowOff>47625</xdr:rowOff>
    </xdr:to>
    <xdr:pic>
      <xdr:nvPicPr>
        <xdr:cNvPr id="9" name="Picture 8">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1775" y="2886075"/>
          <a:ext cx="5163185" cy="4267200"/>
        </a:xfrm>
        <a:prstGeom prst="rect">
          <a:avLst/>
        </a:prstGeom>
      </xdr:spPr>
    </xdr:pic>
    <xdr:clientData/>
  </xdr:twoCellAnchor>
  <xdr:twoCellAnchor>
    <xdr:from>
      <xdr:col>0</xdr:col>
      <xdr:colOff>133350</xdr:colOff>
      <xdr:row>14</xdr:row>
      <xdr:rowOff>76201</xdr:rowOff>
    </xdr:from>
    <xdr:to>
      <xdr:col>5</xdr:col>
      <xdr:colOff>361950</xdr:colOff>
      <xdr:row>21</xdr:row>
      <xdr:rowOff>152401</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133350" y="2800351"/>
          <a:ext cx="4191000" cy="14097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a:t>Dates,</a:t>
          </a:r>
          <a:r>
            <a:rPr lang="en-US" sz="1100" baseline="0"/>
            <a:t> when formatted as a number instead of a date, will reflect the number of days since 1-1-1900.  So number 1 equals January 1, 1900.  </a:t>
          </a:r>
        </a:p>
        <a:p>
          <a:endParaRPr lang="en-US" sz="1100" baseline="0"/>
        </a:p>
        <a:p>
          <a:r>
            <a:rPr lang="en-US" sz="1100" baseline="0"/>
            <a:t>To add or subtract days from a date simply use the add symbol or minus symbol and then the number of days.  For example if cell A3 = 3/3/15, then to add three days </a:t>
          </a:r>
          <a:r>
            <a:rPr lang="en-US" sz="1100" b="1" baseline="0"/>
            <a:t>type =A3 + 3</a:t>
          </a:r>
          <a:endParaRPr lang="en-US" sz="1100" b="1"/>
        </a:p>
      </xdr:txBody>
    </xdr:sp>
    <xdr:clientData/>
  </xdr:twoCellAnchor>
  <xdr:twoCellAnchor>
    <xdr:from>
      <xdr:col>7</xdr:col>
      <xdr:colOff>847725</xdr:colOff>
      <xdr:row>43</xdr:row>
      <xdr:rowOff>180975</xdr:rowOff>
    </xdr:from>
    <xdr:to>
      <xdr:col>11</xdr:col>
      <xdr:colOff>504825</xdr:colOff>
      <xdr:row>46</xdr:row>
      <xdr:rowOff>85725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981075" y="27422475"/>
          <a:ext cx="32861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Write a formula to show</a:t>
          </a:r>
          <a:r>
            <a:rPr lang="en-US" sz="1100" baseline="0"/>
            <a:t> h</a:t>
          </a:r>
          <a:r>
            <a:rPr lang="en-US" sz="1100"/>
            <a:t>ow many days between now and the 4th of July</a:t>
          </a:r>
        </a:p>
      </xdr:txBody>
    </xdr:sp>
    <xdr:clientData/>
  </xdr:twoCellAnchor>
  <xdr:twoCellAnchor>
    <xdr:from>
      <xdr:col>8</xdr:col>
      <xdr:colOff>400051</xdr:colOff>
      <xdr:row>50</xdr:row>
      <xdr:rowOff>114300</xdr:rowOff>
    </xdr:from>
    <xdr:to>
      <xdr:col>10</xdr:col>
      <xdr:colOff>600076</xdr:colOff>
      <xdr:row>52</xdr:row>
      <xdr:rowOff>66675</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1400176" y="28689300"/>
          <a:ext cx="20764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a:t>
          </a:r>
          <a:r>
            <a:rPr lang="en-US" sz="1100" baseline="0"/>
            <a:t> 7 days to todays date.</a:t>
          </a:r>
          <a:endParaRPr lang="en-US" sz="1100"/>
        </a:p>
      </xdr:txBody>
    </xdr:sp>
    <xdr:clientData/>
  </xdr:twoCellAnchor>
  <xdr:twoCellAnchor>
    <xdr:from>
      <xdr:col>16</xdr:col>
      <xdr:colOff>590550</xdr:colOff>
      <xdr:row>42</xdr:row>
      <xdr:rowOff>161924</xdr:rowOff>
    </xdr:from>
    <xdr:to>
      <xdr:col>23</xdr:col>
      <xdr:colOff>266700</xdr:colOff>
      <xdr:row>48</xdr:row>
      <xdr:rowOff>114299</xdr:rowOff>
    </xdr:to>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11582400" y="8220074"/>
          <a:ext cx="394335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TIP:  </a:t>
          </a:r>
        </a:p>
        <a:p>
          <a:r>
            <a:rPr lang="en-US" sz="1100"/>
            <a:t>The =TODAY() formula inserts todays date and updates</a:t>
          </a:r>
          <a:r>
            <a:rPr lang="en-US" sz="1100" baseline="0"/>
            <a:t> daily.</a:t>
          </a:r>
        </a:p>
        <a:p>
          <a:r>
            <a:rPr lang="en-US" sz="1100"/>
            <a:t>Note the cell reference to</a:t>
          </a:r>
          <a:r>
            <a:rPr lang="en-US" sz="1100" baseline="0"/>
            <a:t> N46 which has the  =TODAY formula.</a:t>
          </a:r>
        </a:p>
        <a:p>
          <a:endParaRPr lang="en-US" sz="1100" baseline="0"/>
        </a:p>
        <a:p>
          <a:r>
            <a:rPr lang="en-US" sz="1100" baseline="0"/>
            <a:t>Select the cell to see the formula.</a:t>
          </a:r>
          <a:endParaRPr lang="en-US" sz="1100"/>
        </a:p>
      </xdr:txBody>
    </xdr:sp>
    <xdr:clientData/>
  </xdr:twoCellAnchor>
  <xdr:twoCellAnchor>
    <xdr:from>
      <xdr:col>16</xdr:col>
      <xdr:colOff>85726</xdr:colOff>
      <xdr:row>47</xdr:row>
      <xdr:rowOff>57150</xdr:rowOff>
    </xdr:from>
    <xdr:to>
      <xdr:col>16</xdr:col>
      <xdr:colOff>581025</xdr:colOff>
      <xdr:row>47</xdr:row>
      <xdr:rowOff>114300</xdr:rowOff>
    </xdr:to>
    <xdr:cxnSp macro="">
      <xdr:nvCxnSpPr>
        <xdr:cNvPr id="16" name="Straight Arrow Connector 15">
          <a:extLst>
            <a:ext uri="{FF2B5EF4-FFF2-40B4-BE49-F238E27FC236}">
              <a16:creationId xmlns:a16="http://schemas.microsoft.com/office/drawing/2014/main" id="{00000000-0008-0000-0900-000010000000}"/>
            </a:ext>
          </a:extLst>
        </xdr:cNvPr>
        <xdr:cNvCxnSpPr/>
      </xdr:nvCxnSpPr>
      <xdr:spPr>
        <a:xfrm flipH="1">
          <a:off x="11077576" y="9067800"/>
          <a:ext cx="495299" cy="57150"/>
        </a:xfrm>
        <a:prstGeom prst="straightConnector1">
          <a:avLst/>
        </a:prstGeom>
        <a:ln>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438150</xdr:colOff>
      <xdr:row>9</xdr:row>
      <xdr:rowOff>57150</xdr:rowOff>
    </xdr:from>
    <xdr:to>
      <xdr:col>11</xdr:col>
      <xdr:colOff>381000</xdr:colOff>
      <xdr:row>12</xdr:row>
      <xdr:rowOff>123825</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876550" y="1819275"/>
          <a:ext cx="4210050" cy="6381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endParaRPr lang="en-US" sz="1100"/>
        </a:p>
        <a:p>
          <a:pPr algn="ctr"/>
          <a:r>
            <a:rPr lang="en-US" sz="1100"/>
            <a:t>Some 3D</a:t>
          </a:r>
          <a:r>
            <a:rPr lang="en-US" sz="1100" baseline="0"/>
            <a:t> formulas are SUM, AVERAGE, COUNTA, MIN and MAX.</a:t>
          </a:r>
        </a:p>
        <a:p>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43961</xdr:colOff>
      <xdr:row>2</xdr:row>
      <xdr:rowOff>43962</xdr:rowOff>
    </xdr:from>
    <xdr:to>
      <xdr:col>8</xdr:col>
      <xdr:colOff>409574</xdr:colOff>
      <xdr:row>17</xdr:row>
      <xdr:rowOff>80596</xdr:rowOff>
    </xdr:to>
    <xdr:sp macro="" textlink="">
      <xdr:nvSpPr>
        <xdr:cNvPr id="2" name="TextBox 1">
          <a:extLst>
            <a:ext uri="{FF2B5EF4-FFF2-40B4-BE49-F238E27FC236}">
              <a16:creationId xmlns:a16="http://schemas.microsoft.com/office/drawing/2014/main" id="{CACEB8F8-4EF9-4A27-86E7-2DD651016938}"/>
            </a:ext>
          </a:extLst>
        </xdr:cNvPr>
        <xdr:cNvSpPr txBox="1"/>
      </xdr:nvSpPr>
      <xdr:spPr>
        <a:xfrm>
          <a:off x="4696557" y="424962"/>
          <a:ext cx="2299921" cy="2923442"/>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a:t>Turn into table</a:t>
          </a:r>
        </a:p>
        <a:p>
          <a:r>
            <a:rPr lang="en-US" sz="1100"/>
            <a:t>Add copy formula to copy zip.</a:t>
          </a:r>
        </a:p>
        <a:p>
          <a:endParaRPr lang="en-US" sz="1100"/>
        </a:p>
        <a:p>
          <a:r>
            <a:rPr lang="en-US" sz="1100"/>
            <a:t>(It</a:t>
          </a:r>
          <a:r>
            <a:rPr lang="en-US" sz="1100" baseline="0"/>
            <a:t> is a </a:t>
          </a:r>
          <a:r>
            <a:rPr lang="en-US" sz="1100"/>
            <a:t> better choice is to</a:t>
          </a:r>
          <a:r>
            <a:rPr lang="en-US" sz="1100" baseline="0"/>
            <a:t> use FALSE in the last argument but if you use TRUE, sort table by city  in ascending order)</a:t>
          </a:r>
        </a:p>
        <a:p>
          <a:endParaRPr lang="en-US" sz="1100" baseline="0"/>
        </a:p>
        <a:p>
          <a:r>
            <a:rPr lang="en-US" sz="1100" baseline="0"/>
            <a:t>This project uses:</a:t>
          </a:r>
        </a:p>
        <a:p>
          <a:r>
            <a:rPr lang="en-US" sz="1100"/>
            <a:t>Add VLOOKUP</a:t>
          </a:r>
        </a:p>
        <a:p>
          <a:r>
            <a:rPr lang="en-US" sz="1100"/>
            <a:t>Add COUNTIF</a:t>
          </a:r>
        </a:p>
        <a:p>
          <a:r>
            <a:rPr lang="en-US" sz="1100"/>
            <a:t>Add</a:t>
          </a:r>
          <a:r>
            <a:rPr lang="en-US" sz="1100" baseline="0"/>
            <a:t> Nested IF's</a:t>
          </a:r>
        </a:p>
        <a:p>
          <a:endParaRPr lang="en-US" sz="1100" baseline="0"/>
        </a:p>
        <a:p>
          <a:r>
            <a:rPr lang="en-US" sz="1100" baseline="0"/>
            <a:t>Add USPS hyperlink</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844923</xdr:colOff>
      <xdr:row>0</xdr:row>
      <xdr:rowOff>171263</xdr:rowOff>
    </xdr:from>
    <xdr:to>
      <xdr:col>25</xdr:col>
      <xdr:colOff>140073</xdr:colOff>
      <xdr:row>6</xdr:row>
      <xdr:rowOff>102721</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2555070" y="171263"/>
          <a:ext cx="4066988" cy="1052046"/>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b="1"/>
            <a:t>Pivot Table will not automatically update.  </a:t>
          </a:r>
          <a:r>
            <a:rPr lang="en-US" sz="1100"/>
            <a:t>This needs to be done manually.</a:t>
          </a:r>
        </a:p>
        <a:p>
          <a:r>
            <a:rPr lang="en-US" sz="1100"/>
            <a:t>To Refresh the Pivot Table, click in the Pivot Table , Go to the PivotTable Tools, choose</a:t>
          </a:r>
          <a:r>
            <a:rPr lang="en-US" sz="1100" baseline="0"/>
            <a:t> Analyze, select Refresh.</a:t>
          </a:r>
          <a:endParaRPr lang="en-US" sz="1100"/>
        </a:p>
      </xdr:txBody>
    </xdr:sp>
    <xdr:clientData/>
  </xdr:twoCellAnchor>
  <xdr:twoCellAnchor>
    <xdr:from>
      <xdr:col>19</xdr:col>
      <xdr:colOff>846417</xdr:colOff>
      <xdr:row>16</xdr:row>
      <xdr:rowOff>10273</xdr:rowOff>
    </xdr:from>
    <xdr:to>
      <xdr:col>26</xdr:col>
      <xdr:colOff>539562</xdr:colOff>
      <xdr:row>20</xdr:row>
      <xdr:rowOff>121398</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2556564" y="2998508"/>
          <a:ext cx="4838513" cy="858184"/>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a:t>Insert a new table comparing FT employees  to PT employees.  Compare</a:t>
          </a:r>
          <a:r>
            <a:rPr lang="en-US" sz="1100" baseline="0"/>
            <a:t> by region and number of employees.  </a:t>
          </a:r>
          <a:r>
            <a:rPr lang="en-US" sz="1100" i="1" baseline="0"/>
            <a:t>Hint: In row area insert T and Region.  In values area insert Last (name.)   This will result in  a count of individuals.</a:t>
          </a:r>
          <a:endParaRPr lang="en-US" sz="1100" i="1"/>
        </a:p>
      </xdr:txBody>
    </xdr:sp>
    <xdr:clientData/>
  </xdr:twoCellAnchor>
  <xdr:twoCellAnchor>
    <xdr:from>
      <xdr:col>24</xdr:col>
      <xdr:colOff>691217</xdr:colOff>
      <xdr:row>8</xdr:row>
      <xdr:rowOff>151841</xdr:rowOff>
    </xdr:from>
    <xdr:to>
      <xdr:col>33</xdr:col>
      <xdr:colOff>524810</xdr:colOff>
      <xdr:row>12</xdr:row>
      <xdr:rowOff>151842</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6444820" y="1645959"/>
          <a:ext cx="6809255" cy="747059"/>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a  Pivot Table one  cannot make certain changes such as moving items or adding a row.  To do this first copy the table and paste it with the value of regular data.  It will no longer pivot.</a:t>
          </a:r>
          <a:endParaRPr lang="en-US">
            <a:effectLst/>
          </a:endParaRPr>
        </a:p>
        <a:p>
          <a:endParaRPr lang="en-US" sz="1100"/>
        </a:p>
      </xdr:txBody>
    </xdr:sp>
    <xdr:clientData/>
  </xdr:twoCellAnchor>
  <xdr:twoCellAnchor>
    <xdr:from>
      <xdr:col>19</xdr:col>
      <xdr:colOff>860425</xdr:colOff>
      <xdr:row>7</xdr:row>
      <xdr:rowOff>179666</xdr:rowOff>
    </xdr:from>
    <xdr:to>
      <xdr:col>24</xdr:col>
      <xdr:colOff>233456</xdr:colOff>
      <xdr:row>14</xdr:row>
      <xdr:rowOff>112990</xdr:rowOff>
    </xdr:to>
    <xdr:sp macro="" textlink="">
      <xdr:nvSpPr>
        <xdr:cNvPr id="2" name="TextBox 1">
          <a:extLst>
            <a:ext uri="{FF2B5EF4-FFF2-40B4-BE49-F238E27FC236}">
              <a16:creationId xmlns:a16="http://schemas.microsoft.com/office/drawing/2014/main" id="{8E305330-95B1-4890-8686-B362D4CBDE4F}"/>
            </a:ext>
          </a:extLst>
        </xdr:cNvPr>
        <xdr:cNvSpPr txBox="1"/>
      </xdr:nvSpPr>
      <xdr:spPr>
        <a:xfrm>
          <a:off x="12570572" y="1487019"/>
          <a:ext cx="3416487" cy="124067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To see a percentage of the Grand Total:</a:t>
          </a:r>
          <a:r>
            <a:rPr lang="en-US" sz="1100" baseline="0"/>
            <a:t> </a:t>
          </a:r>
        </a:p>
        <a:p>
          <a:r>
            <a:rPr lang="en-US" sz="1100" baseline="0"/>
            <a:t>In the Value box, Select down arrow</a:t>
          </a:r>
        </a:p>
        <a:p>
          <a:r>
            <a:rPr lang="en-US" sz="1100" baseline="0"/>
            <a:t>Choose, Value Field Settings</a:t>
          </a:r>
        </a:p>
        <a:p>
          <a:r>
            <a:rPr lang="en-US" sz="1100" baseline="0"/>
            <a:t>Choose Show Values As,</a:t>
          </a:r>
        </a:p>
        <a:p>
          <a:r>
            <a:rPr lang="en-US" sz="1100" baseline="0"/>
            <a:t>Choose Percentage of Grand Total</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316845</xdr:colOff>
      <xdr:row>0</xdr:row>
      <xdr:rowOff>60897</xdr:rowOff>
    </xdr:from>
    <xdr:to>
      <xdr:col>36</xdr:col>
      <xdr:colOff>323503</xdr:colOff>
      <xdr:row>31</xdr:row>
      <xdr:rowOff>112411</xdr:rowOff>
    </xdr:to>
    <xdr:pic>
      <xdr:nvPicPr>
        <xdr:cNvPr id="2" name="Picture 1">
          <a:extLst>
            <a:ext uri="{FF2B5EF4-FFF2-40B4-BE49-F238E27FC236}">
              <a16:creationId xmlns:a16="http://schemas.microsoft.com/office/drawing/2014/main" id="{4B95D02D-2728-469A-B7D5-2126478CC7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74039" y="60897"/>
          <a:ext cx="3116863" cy="6077534"/>
        </a:xfrm>
        <a:prstGeom prst="rect">
          <a:avLst/>
        </a:prstGeom>
        <a:ln>
          <a:solidFill>
            <a:srgbClr val="0070C0"/>
          </a:solidFill>
        </a:ln>
      </xdr:spPr>
    </xdr:pic>
    <xdr:clientData/>
  </xdr:twoCellAnchor>
  <xdr:twoCellAnchor>
    <xdr:from>
      <xdr:col>26</xdr:col>
      <xdr:colOff>340180</xdr:colOff>
      <xdr:row>0</xdr:row>
      <xdr:rowOff>19440</xdr:rowOff>
    </xdr:from>
    <xdr:to>
      <xdr:col>29</xdr:col>
      <xdr:colOff>515128</xdr:colOff>
      <xdr:row>8</xdr:row>
      <xdr:rowOff>174950</xdr:rowOff>
    </xdr:to>
    <xdr:graphicFrame macro="">
      <xdr:nvGraphicFramePr>
        <xdr:cNvPr id="10" name="Chart 9">
          <a:extLst>
            <a:ext uri="{FF2B5EF4-FFF2-40B4-BE49-F238E27FC236}">
              <a16:creationId xmlns:a16="http://schemas.microsoft.com/office/drawing/2014/main" id="{F2829B46-C849-4410-8E87-BC73936DE4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583917</xdr:colOff>
      <xdr:row>0</xdr:row>
      <xdr:rowOff>72197</xdr:rowOff>
    </xdr:from>
    <xdr:to>
      <xdr:col>13</xdr:col>
      <xdr:colOff>60612</xdr:colOff>
      <xdr:row>17</xdr:row>
      <xdr:rowOff>17972</xdr:rowOff>
    </xdr:to>
    <xdr:sp macro="" textlink="">
      <xdr:nvSpPr>
        <xdr:cNvPr id="6" name="TextBox 5">
          <a:extLst>
            <a:ext uri="{FF2B5EF4-FFF2-40B4-BE49-F238E27FC236}">
              <a16:creationId xmlns:a16="http://schemas.microsoft.com/office/drawing/2014/main" id="{212E27CD-020E-4F6B-B3D4-DAE4CEC7957C}"/>
            </a:ext>
          </a:extLst>
        </xdr:cNvPr>
        <xdr:cNvSpPr txBox="1"/>
      </xdr:nvSpPr>
      <xdr:spPr>
        <a:xfrm>
          <a:off x="5454247" y="72197"/>
          <a:ext cx="5128794" cy="3153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1. Delete the PT, the PT chart and slicers.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2. Make a PT with Sales</a:t>
          </a:r>
          <a:r>
            <a:rPr lang="en-US" sz="1100" b="0" i="0" u="none" strike="noStrike" baseline="0">
              <a:solidFill>
                <a:schemeClr val="dk1"/>
              </a:solidFill>
              <a:effectLst/>
              <a:latin typeface="+mn-lt"/>
              <a:ea typeface="+mn-ea"/>
              <a:cs typeface="+mn-cs"/>
            </a:rPr>
            <a:t> Person</a:t>
          </a:r>
          <a:r>
            <a:rPr lang="en-US" sz="1100" b="0" i="0" u="none" strike="noStrike">
              <a:solidFill>
                <a:schemeClr val="dk1"/>
              </a:solidFill>
              <a:effectLst/>
              <a:latin typeface="+mn-lt"/>
              <a:ea typeface="+mn-ea"/>
              <a:cs typeface="+mn-cs"/>
            </a:rPr>
            <a:t> and</a:t>
          </a:r>
          <a:r>
            <a:rPr lang="en-US" sz="1100" b="0" i="0" u="none" strike="noStrike" baseline="0">
              <a:solidFill>
                <a:schemeClr val="dk1"/>
              </a:solidFill>
              <a:effectLst/>
              <a:latin typeface="+mn-lt"/>
              <a:ea typeface="+mn-ea"/>
              <a:cs typeface="+mn-cs"/>
            </a:rPr>
            <a:t> Number (product ID number) </a:t>
          </a:r>
          <a:r>
            <a:rPr lang="en-US" sz="1100" b="0" i="0" u="none" strike="noStrike">
              <a:solidFill>
                <a:schemeClr val="dk1"/>
              </a:solidFill>
              <a:effectLst/>
              <a:latin typeface="+mn-lt"/>
              <a:ea typeface="+mn-ea"/>
              <a:cs typeface="+mn-cs"/>
            </a:rPr>
            <a:t>in the</a:t>
          </a:r>
          <a:r>
            <a:rPr lang="en-US" sz="1100" b="0" i="0" u="none" strike="noStrike" baseline="0">
              <a:solidFill>
                <a:schemeClr val="dk1"/>
              </a:solidFill>
              <a:effectLst/>
              <a:latin typeface="+mn-lt"/>
              <a:ea typeface="+mn-ea"/>
              <a:cs typeface="+mn-cs"/>
            </a:rPr>
            <a:t> row section,</a:t>
          </a:r>
          <a:r>
            <a:rPr lang="en-US" sz="1100" b="0" i="0" u="none" strike="noStrike">
              <a:solidFill>
                <a:schemeClr val="dk1"/>
              </a:solidFill>
              <a:effectLst/>
              <a:latin typeface="+mn-lt"/>
              <a:ea typeface="+mn-ea"/>
              <a:cs typeface="+mn-cs"/>
            </a:rPr>
            <a:t> the Category in</a:t>
          </a:r>
          <a:r>
            <a:rPr lang="en-US" sz="1100" b="0" i="0" u="none" strike="noStrike" baseline="0">
              <a:solidFill>
                <a:schemeClr val="dk1"/>
              </a:solidFill>
              <a:effectLst/>
              <a:latin typeface="+mn-lt"/>
              <a:ea typeface="+mn-ea"/>
              <a:cs typeface="+mn-cs"/>
            </a:rPr>
            <a:t> the </a:t>
          </a:r>
          <a:r>
            <a:rPr lang="en-US" sz="1100" b="0" i="0" u="none" strike="noStrike">
              <a:solidFill>
                <a:schemeClr val="dk1"/>
              </a:solidFill>
              <a:effectLst/>
              <a:latin typeface="+mn-lt"/>
              <a:ea typeface="+mn-ea"/>
              <a:cs typeface="+mn-cs"/>
            </a:rPr>
            <a:t>column section and Amt in value section.  Create a chart.  Make a slicer from the Sales Person</a:t>
          </a:r>
          <a:r>
            <a:rPr lang="en-US" sz="1100" b="0" i="0" u="none" strike="noStrike" baseline="0">
              <a:solidFill>
                <a:schemeClr val="dk1"/>
              </a:solidFill>
              <a:effectLst/>
              <a:latin typeface="+mn-lt"/>
              <a:ea typeface="+mn-ea"/>
              <a:cs typeface="+mn-cs"/>
            </a:rPr>
            <a:t> and the Category columns. (Select a cell in the PT, --&gt; Pivot Table Tools  --&gt; Analyze  --&gt; Insert slicer)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3. Change color </a:t>
          </a:r>
          <a:r>
            <a:rPr lang="en-US" sz="1100" b="0" i="0" baseline="0">
              <a:solidFill>
                <a:schemeClr val="dk1"/>
              </a:solidFill>
              <a:effectLst/>
              <a:latin typeface="+mn-lt"/>
              <a:ea typeface="+mn-ea"/>
              <a:cs typeface="+mn-cs"/>
            </a:rPr>
            <a:t>(Select slicer header and go to Slicer Tools).  </a:t>
          </a:r>
          <a:r>
            <a:rPr lang="en-US" sz="1100" b="0" i="0" u="none" strike="noStrike" baseline="0">
              <a:solidFill>
                <a:schemeClr val="dk1"/>
              </a:solidFill>
              <a:effectLst/>
              <a:latin typeface="+mn-lt"/>
              <a:ea typeface="+mn-ea"/>
              <a:cs typeface="+mn-cs"/>
            </a:rPr>
            <a:t>Change size of slicers.  Filter with slicers and clear the slicers.</a:t>
          </a:r>
        </a:p>
        <a:p>
          <a:endParaRPr lang="en-US" sz="1100" b="0" i="0" u="none" strike="noStrike" baseline="0">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4. Filter for the Number column (product number)  so that</a:t>
          </a:r>
          <a:r>
            <a:rPr lang="en-US" sz="1100" b="0" i="0" u="none" strike="noStrike" baseline="0">
              <a:solidFill>
                <a:schemeClr val="dk1"/>
              </a:solidFill>
              <a:effectLst/>
              <a:latin typeface="+mn-lt"/>
              <a:ea typeface="+mn-ea"/>
              <a:cs typeface="+mn-cs"/>
            </a:rPr>
            <a:t> the PT only displays products where the Number (product ID) begins with the letter </a:t>
          </a:r>
          <a:r>
            <a:rPr lang="en-US" sz="1100" b="1" i="0" u="none" strike="noStrike" baseline="0">
              <a:solidFill>
                <a:schemeClr val="dk1"/>
              </a:solidFill>
              <a:effectLst/>
              <a:latin typeface="+mn-lt"/>
              <a:ea typeface="+mn-ea"/>
              <a:cs typeface="+mn-cs"/>
            </a:rPr>
            <a:t>S</a:t>
          </a:r>
          <a:r>
            <a:rPr lang="en-US" sz="1100" b="0" i="0" u="none" strike="noStrike" baseline="0">
              <a:solidFill>
                <a:schemeClr val="dk1"/>
              </a:solidFill>
              <a:effectLst/>
              <a:latin typeface="+mn-lt"/>
              <a:ea typeface="+mn-ea"/>
              <a:cs typeface="+mn-cs"/>
            </a:rPr>
            <a:t> such as </a:t>
          </a:r>
          <a:r>
            <a:rPr lang="en-US" sz="1100" b="1" i="0" u="none" strike="noStrike" baseline="0">
              <a:solidFill>
                <a:schemeClr val="dk1"/>
              </a:solidFill>
              <a:effectLst/>
              <a:latin typeface="+mn-lt"/>
              <a:ea typeface="+mn-ea"/>
              <a:cs typeface="+mn-cs"/>
            </a:rPr>
            <a:t>S257</a:t>
          </a:r>
          <a:r>
            <a:rPr lang="en-US" sz="1100" b="0" i="0" u="none" strike="noStrike">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   Filter with example on the right.  Use the down arrow to filter,  --&gt;  Label Filters   --&gt;  Begins With  </a:t>
          </a:r>
          <a:r>
            <a:rPr lang="en-US" sz="1100" b="1" i="0" u="none" strike="noStrike" baseline="0">
              <a:solidFill>
                <a:schemeClr val="dk1"/>
              </a:solidFill>
              <a:effectLst/>
              <a:latin typeface="+mn-lt"/>
              <a:ea typeface="+mn-ea"/>
              <a:cs typeface="+mn-cs"/>
            </a:rPr>
            <a:t>S</a:t>
          </a:r>
          <a:endParaRPr lang="en-US" sz="1100" b="1"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5. Same</a:t>
          </a:r>
          <a:r>
            <a:rPr lang="en-US" sz="1100" b="0" i="0" u="none" strike="noStrike" baseline="0">
              <a:solidFill>
                <a:schemeClr val="dk1"/>
              </a:solidFill>
              <a:effectLst/>
              <a:latin typeface="+mn-lt"/>
              <a:ea typeface="+mn-ea"/>
              <a:cs typeface="+mn-cs"/>
            </a:rPr>
            <a:t> as above but filter for Number only those that begin with the letter </a:t>
          </a:r>
          <a:r>
            <a:rPr lang="en-US" sz="1100" b="1" i="0" u="none" strike="noStrike" baseline="0">
              <a:solidFill>
                <a:schemeClr val="dk1"/>
              </a:solidFill>
              <a:effectLst/>
              <a:latin typeface="+mn-lt"/>
              <a:ea typeface="+mn-ea"/>
              <a:cs typeface="+mn-cs"/>
            </a:rPr>
            <a:t>A</a:t>
          </a:r>
          <a:r>
            <a:rPr lang="en-US" sz="1100" b="0" i="0" u="none" strike="noStrike" baseline="0">
              <a:solidFill>
                <a:schemeClr val="dk1"/>
              </a:solidFill>
              <a:effectLst/>
              <a:latin typeface="+mn-lt"/>
              <a:ea typeface="+mn-ea"/>
              <a:cs typeface="+mn-cs"/>
            </a:rPr>
            <a:t>.</a:t>
          </a:r>
          <a:endParaRPr lang="en-US" sz="1100" b="0" i="0" u="none" strike="noStrike">
            <a:solidFill>
              <a:schemeClr val="dk1"/>
            </a:solidFill>
            <a:effectLst/>
            <a:latin typeface="+mn-lt"/>
            <a:ea typeface="+mn-ea"/>
            <a:cs typeface="+mn-cs"/>
          </a:endParaRPr>
        </a:p>
        <a:p>
          <a:endParaRPr lang="en-US" sz="1100"/>
        </a:p>
      </xdr:txBody>
    </xdr:sp>
    <xdr:clientData/>
  </xdr:twoCellAnchor>
  <xdr:twoCellAnchor editAs="oneCell">
    <xdr:from>
      <xdr:col>13</xdr:col>
      <xdr:colOff>613818</xdr:colOff>
      <xdr:row>0</xdr:row>
      <xdr:rowOff>69599</xdr:rowOff>
    </xdr:from>
    <xdr:to>
      <xdr:col>15</xdr:col>
      <xdr:colOff>412607</xdr:colOff>
      <xdr:row>19</xdr:row>
      <xdr:rowOff>80604</xdr:rowOff>
    </xdr:to>
    <xdr:pic>
      <xdr:nvPicPr>
        <xdr:cNvPr id="10" name="Picture 9">
          <a:extLst>
            <a:ext uri="{FF2B5EF4-FFF2-40B4-BE49-F238E27FC236}">
              <a16:creationId xmlns:a16="http://schemas.microsoft.com/office/drawing/2014/main" id="{CE3A5511-30BB-4992-9489-E68BEEB9D6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6247" y="69599"/>
          <a:ext cx="1640888" cy="3596359"/>
        </a:xfrm>
        <a:prstGeom prst="rect">
          <a:avLst/>
        </a:prstGeom>
      </xdr:spPr>
    </xdr:pic>
    <xdr:clientData/>
  </xdr:twoCellAnchor>
  <xdr:twoCellAnchor editAs="oneCell">
    <xdr:from>
      <xdr:col>6</xdr:col>
      <xdr:colOff>424492</xdr:colOff>
      <xdr:row>18</xdr:row>
      <xdr:rowOff>11860</xdr:rowOff>
    </xdr:from>
    <xdr:to>
      <xdr:col>9</xdr:col>
      <xdr:colOff>211060</xdr:colOff>
      <xdr:row>26</xdr:row>
      <xdr:rowOff>109625</xdr:rowOff>
    </xdr:to>
    <mc:AlternateContent xmlns:mc="http://schemas.openxmlformats.org/markup-compatibility/2006">
      <mc:Choice xmlns:a14="http://schemas.microsoft.com/office/drawing/2010/main" Requires="a14">
        <xdr:graphicFrame macro="">
          <xdr:nvGraphicFramePr>
            <xdr:cNvPr id="7" name="Sales Person">
              <a:extLst>
                <a:ext uri="{FF2B5EF4-FFF2-40B4-BE49-F238E27FC236}">
                  <a16:creationId xmlns:a16="http://schemas.microsoft.com/office/drawing/2014/main" id="{8C4DA6C3-53E5-4333-94BA-D5EDC5D0688A}"/>
                </a:ext>
              </a:extLst>
            </xdr:cNvPr>
            <xdr:cNvGraphicFramePr/>
          </xdr:nvGraphicFramePr>
          <xdr:xfrm>
            <a:off x="0" y="0"/>
            <a:ext cx="0" cy="0"/>
          </xdr:xfrm>
          <a:graphic>
            <a:graphicData uri="http://schemas.microsoft.com/office/drawing/2010/slicer">
              <sle:slicer xmlns:sle="http://schemas.microsoft.com/office/drawing/2010/slicer" name="Sales Person"/>
            </a:graphicData>
          </a:graphic>
        </xdr:graphicFrame>
      </mc:Choice>
      <mc:Fallback>
        <xdr:sp macro="" textlink="">
          <xdr:nvSpPr>
            <xdr:cNvPr id="0" name=""/>
            <xdr:cNvSpPr>
              <a:spLocks noTextEdit="1"/>
            </xdr:cNvSpPr>
          </xdr:nvSpPr>
          <xdr:spPr>
            <a:xfrm>
              <a:off x="4782629" y="3408511"/>
              <a:ext cx="1448950" cy="16073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592135</xdr:colOff>
      <xdr:row>18</xdr:row>
      <xdr:rowOff>36859</xdr:rowOff>
    </xdr:from>
    <xdr:to>
      <xdr:col>10</xdr:col>
      <xdr:colOff>853492</xdr:colOff>
      <xdr:row>24</xdr:row>
      <xdr:rowOff>147302</xdr:rowOff>
    </xdr:to>
    <mc:AlternateContent xmlns:mc="http://schemas.openxmlformats.org/markup-compatibility/2006">
      <mc:Choice xmlns:a14="http://schemas.microsoft.com/office/drawing/2010/main" Requires="a14">
        <xdr:graphicFrame macro="">
          <xdr:nvGraphicFramePr>
            <xdr:cNvPr id="5" name="Category">
              <a:extLst>
                <a:ext uri="{FF2B5EF4-FFF2-40B4-BE49-F238E27FC236}">
                  <a16:creationId xmlns:a16="http://schemas.microsoft.com/office/drawing/2014/main" id="{65D693BA-B151-46FF-BEBA-F6D7E8AF97E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0" name=""/>
            <xdr:cNvSpPr>
              <a:spLocks noTextEdit="1"/>
            </xdr:cNvSpPr>
          </xdr:nvSpPr>
          <xdr:spPr>
            <a:xfrm>
              <a:off x="6612654" y="3433510"/>
              <a:ext cx="1348645" cy="12426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115512</xdr:colOff>
      <xdr:row>39</xdr:row>
      <xdr:rowOff>106626</xdr:rowOff>
    </xdr:to>
    <xdr:pic>
      <xdr:nvPicPr>
        <xdr:cNvPr id="11" name="Picture 10">
          <a:extLst>
            <a:ext uri="{FF2B5EF4-FFF2-40B4-BE49-F238E27FC236}">
              <a16:creationId xmlns:a16="http://schemas.microsoft.com/office/drawing/2014/main" id="{87F1C9BA-D1C4-4ACA-8ED8-106556043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88012" cy="7687748"/>
        </a:xfrm>
        <a:prstGeom prst="rect">
          <a:avLst/>
        </a:prstGeom>
        <a:ln>
          <a:solidFill>
            <a:schemeClr val="accent2">
              <a:lumMod val="40000"/>
              <a:lumOff val="60000"/>
            </a:schemeClr>
          </a:solidFill>
        </a:ln>
      </xdr:spPr>
    </xdr:pic>
    <xdr:clientData/>
  </xdr:twoCellAnchor>
  <xdr:twoCellAnchor editAs="oneCell">
    <xdr:from>
      <xdr:col>0</xdr:col>
      <xdr:colOff>0</xdr:colOff>
      <xdr:row>47</xdr:row>
      <xdr:rowOff>126352</xdr:rowOff>
    </xdr:from>
    <xdr:to>
      <xdr:col>14</xdr:col>
      <xdr:colOff>105986</xdr:colOff>
      <xdr:row>92</xdr:row>
      <xdr:rowOff>181231</xdr:rowOff>
    </xdr:to>
    <xdr:pic>
      <xdr:nvPicPr>
        <xdr:cNvPr id="13" name="Picture 12">
          <a:extLst>
            <a:ext uri="{FF2B5EF4-FFF2-40B4-BE49-F238E27FC236}">
              <a16:creationId xmlns:a16="http://schemas.microsoft.com/office/drawing/2014/main" id="{9715FDB4-1513-48CB-8494-A9E8ADEB92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262576"/>
          <a:ext cx="8678486" cy="8802328"/>
        </a:xfrm>
        <a:prstGeom prst="rect">
          <a:avLst/>
        </a:prstGeom>
      </xdr:spPr>
    </xdr:pic>
    <xdr:clientData/>
  </xdr:twoCellAnchor>
  <xdr:twoCellAnchor editAs="oneCell">
    <xdr:from>
      <xdr:col>0</xdr:col>
      <xdr:colOff>116633</xdr:colOff>
      <xdr:row>93</xdr:row>
      <xdr:rowOff>155510</xdr:rowOff>
    </xdr:from>
    <xdr:to>
      <xdr:col>13</xdr:col>
      <xdr:colOff>472940</xdr:colOff>
      <xdr:row>102</xdr:row>
      <xdr:rowOff>25496</xdr:rowOff>
    </xdr:to>
    <xdr:pic>
      <xdr:nvPicPr>
        <xdr:cNvPr id="15" name="Picture 14">
          <a:extLst>
            <a:ext uri="{FF2B5EF4-FFF2-40B4-BE49-F238E27FC236}">
              <a16:creationId xmlns:a16="http://schemas.microsoft.com/office/drawing/2014/main" id="{D0F3D051-ED26-4BAC-B1DA-68ABBFF740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6633" y="18233571"/>
          <a:ext cx="8316486" cy="1619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128587</xdr:rowOff>
    </xdr:from>
    <xdr:to>
      <xdr:col>2</xdr:col>
      <xdr:colOff>0</xdr:colOff>
      <xdr:row>10</xdr:row>
      <xdr:rowOff>123825</xdr:rowOff>
    </xdr:to>
    <xdr:graphicFrame macro="">
      <xdr:nvGraphicFramePr>
        <xdr:cNvPr id="2" name="Chart 1">
          <a:extLst>
            <a:ext uri="{FF2B5EF4-FFF2-40B4-BE49-F238E27FC236}">
              <a16:creationId xmlns:a16="http://schemas.microsoft.com/office/drawing/2014/main" id="{39AA1FED-269F-4CA8-971C-63900115D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83768</xdr:colOff>
      <xdr:row>11</xdr:row>
      <xdr:rowOff>180009</xdr:rowOff>
    </xdr:from>
    <xdr:to>
      <xdr:col>8</xdr:col>
      <xdr:colOff>251460</xdr:colOff>
      <xdr:row>28</xdr:row>
      <xdr:rowOff>46972</xdr:rowOff>
    </xdr:to>
    <xdr:pic>
      <xdr:nvPicPr>
        <xdr:cNvPr id="3" name="Picture 2">
          <a:extLst>
            <a:ext uri="{FF2B5EF4-FFF2-40B4-BE49-F238E27FC236}">
              <a16:creationId xmlns:a16="http://schemas.microsoft.com/office/drawing/2014/main" id="{B27AD4B9-2402-48EC-BD33-11B105840EF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48" y="2237409"/>
          <a:ext cx="5981752" cy="3021643"/>
        </a:xfrm>
        <a:prstGeom prst="rect">
          <a:avLst/>
        </a:prstGeom>
      </xdr:spPr>
    </xdr:pic>
    <xdr:clientData/>
  </xdr:twoCellAnchor>
  <xdr:twoCellAnchor>
    <xdr:from>
      <xdr:col>8</xdr:col>
      <xdr:colOff>38100</xdr:colOff>
      <xdr:row>0</xdr:row>
      <xdr:rowOff>95250</xdr:rowOff>
    </xdr:from>
    <xdr:to>
      <xdr:col>14</xdr:col>
      <xdr:colOff>161925</xdr:colOff>
      <xdr:row>6</xdr:row>
      <xdr:rowOff>66675</xdr:rowOff>
    </xdr:to>
    <xdr:sp macro="" textlink="">
      <xdr:nvSpPr>
        <xdr:cNvPr id="4" name="TextBox 3">
          <a:extLst>
            <a:ext uri="{FF2B5EF4-FFF2-40B4-BE49-F238E27FC236}">
              <a16:creationId xmlns:a16="http://schemas.microsoft.com/office/drawing/2014/main" id="{C7E052E7-E9B7-4F09-B012-229B64CA28B1}"/>
            </a:ext>
          </a:extLst>
        </xdr:cNvPr>
        <xdr:cNvSpPr txBox="1"/>
      </xdr:nvSpPr>
      <xdr:spPr>
        <a:xfrm>
          <a:off x="6515100" y="95250"/>
          <a:ext cx="4981575" cy="11620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This formula takes the</a:t>
          </a:r>
          <a:r>
            <a:rPr lang="en-US" sz="1100" b="1" baseline="0"/>
            <a:t> value from B4 and B8 and combines them in another cell.  Note the word " and " is added with space before and after the word.  There are no spaces in a formula unless it is between quotes.</a:t>
          </a:r>
          <a:endParaRPr lang="en-US" sz="1100" b="1"/>
        </a:p>
      </xdr:txBody>
    </xdr:sp>
    <xdr:clientData/>
  </xdr:twoCellAnchor>
  <xdr:twoCellAnchor>
    <xdr:from>
      <xdr:col>8</xdr:col>
      <xdr:colOff>66674</xdr:colOff>
      <xdr:row>7</xdr:row>
      <xdr:rowOff>0</xdr:rowOff>
    </xdr:from>
    <xdr:to>
      <xdr:col>14</xdr:col>
      <xdr:colOff>171449</xdr:colOff>
      <xdr:row>10</xdr:row>
      <xdr:rowOff>152400</xdr:rowOff>
    </xdr:to>
    <xdr:sp macro="" textlink="">
      <xdr:nvSpPr>
        <xdr:cNvPr id="5" name="TextBox 4">
          <a:extLst>
            <a:ext uri="{FF2B5EF4-FFF2-40B4-BE49-F238E27FC236}">
              <a16:creationId xmlns:a16="http://schemas.microsoft.com/office/drawing/2014/main" id="{10FA464B-82F3-4F9A-9EF7-2457D8F7009D}"/>
            </a:ext>
          </a:extLst>
        </xdr:cNvPr>
        <xdr:cNvSpPr txBox="1"/>
      </xdr:nvSpPr>
      <xdr:spPr>
        <a:xfrm>
          <a:off x="6543674" y="1381125"/>
          <a:ext cx="4962525" cy="7239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This formula can be found in the 'text'</a:t>
          </a:r>
          <a:r>
            <a:rPr lang="en-US" sz="1100" b="1" baseline="0"/>
            <a:t> category of formulas.</a:t>
          </a:r>
          <a:endParaRPr lang="en-US" sz="1100" b="1"/>
        </a:p>
      </xdr:txBody>
    </xdr:sp>
    <xdr:clientData/>
  </xdr:twoCellAnchor>
  <xdr:twoCellAnchor>
    <xdr:from>
      <xdr:col>8</xdr:col>
      <xdr:colOff>152400</xdr:colOff>
      <xdr:row>30</xdr:row>
      <xdr:rowOff>123825</xdr:rowOff>
    </xdr:from>
    <xdr:to>
      <xdr:col>14</xdr:col>
      <xdr:colOff>66675</xdr:colOff>
      <xdr:row>36</xdr:row>
      <xdr:rowOff>76200</xdr:rowOff>
    </xdr:to>
    <xdr:sp macro="" textlink="">
      <xdr:nvSpPr>
        <xdr:cNvPr id="6" name="TextBox 5">
          <a:extLst>
            <a:ext uri="{FF2B5EF4-FFF2-40B4-BE49-F238E27FC236}">
              <a16:creationId xmlns:a16="http://schemas.microsoft.com/office/drawing/2014/main" id="{752DB3B8-E4C2-410A-AD07-1BB7E12F062C}"/>
            </a:ext>
          </a:extLst>
        </xdr:cNvPr>
        <xdr:cNvSpPr txBox="1"/>
      </xdr:nvSpPr>
      <xdr:spPr>
        <a:xfrm>
          <a:off x="6629400" y="5934075"/>
          <a:ext cx="4772025" cy="1095375"/>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lt1"/>
              </a:solidFill>
              <a:effectLst/>
              <a:latin typeface="+mn-lt"/>
              <a:ea typeface="+mn-ea"/>
              <a:cs typeface="+mn-cs"/>
            </a:rPr>
            <a:t>Concatenate to get  several bits of information from several cells into one cell.  Be sure to add comas between  segments.  </a:t>
          </a:r>
          <a:endParaRPr lang="en-US" sz="1100" b="1"/>
        </a:p>
      </xdr:txBody>
    </xdr:sp>
    <xdr:clientData/>
  </xdr:twoCellAnchor>
  <xdr:twoCellAnchor>
    <xdr:from>
      <xdr:col>10</xdr:col>
      <xdr:colOff>200025</xdr:colOff>
      <xdr:row>39</xdr:row>
      <xdr:rowOff>114301</xdr:rowOff>
    </xdr:from>
    <xdr:to>
      <xdr:col>11</xdr:col>
      <xdr:colOff>647700</xdr:colOff>
      <xdr:row>42</xdr:row>
      <xdr:rowOff>114301</xdr:rowOff>
    </xdr:to>
    <xdr:sp macro="" textlink="">
      <xdr:nvSpPr>
        <xdr:cNvPr id="7" name="TextBox 6">
          <a:extLst>
            <a:ext uri="{FF2B5EF4-FFF2-40B4-BE49-F238E27FC236}">
              <a16:creationId xmlns:a16="http://schemas.microsoft.com/office/drawing/2014/main" id="{27BF6147-6636-461E-BFD5-DF5B09A752E7}"/>
            </a:ext>
          </a:extLst>
        </xdr:cNvPr>
        <xdr:cNvSpPr txBox="1"/>
      </xdr:nvSpPr>
      <xdr:spPr>
        <a:xfrm>
          <a:off x="8296275" y="7639051"/>
          <a:ext cx="1257300" cy="5715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Concatenate</a:t>
          </a:r>
        </a:p>
      </xdr:txBody>
    </xdr:sp>
    <xdr:clientData/>
  </xdr:twoCellAnchor>
  <xdr:twoCellAnchor>
    <xdr:from>
      <xdr:col>6</xdr:col>
      <xdr:colOff>476250</xdr:colOff>
      <xdr:row>38</xdr:row>
      <xdr:rowOff>180975</xdr:rowOff>
    </xdr:from>
    <xdr:to>
      <xdr:col>10</xdr:col>
      <xdr:colOff>114301</xdr:colOff>
      <xdr:row>40</xdr:row>
      <xdr:rowOff>104776</xdr:rowOff>
    </xdr:to>
    <xdr:cxnSp macro="">
      <xdr:nvCxnSpPr>
        <xdr:cNvPr id="8" name="Straight Arrow Connector 7">
          <a:extLst>
            <a:ext uri="{FF2B5EF4-FFF2-40B4-BE49-F238E27FC236}">
              <a16:creationId xmlns:a16="http://schemas.microsoft.com/office/drawing/2014/main" id="{11446340-B709-4568-B2A0-0BBC6E530593}"/>
            </a:ext>
          </a:extLst>
        </xdr:cNvPr>
        <xdr:cNvCxnSpPr/>
      </xdr:nvCxnSpPr>
      <xdr:spPr>
        <a:xfrm flipH="1" flipV="1">
          <a:off x="5334000" y="7515225"/>
          <a:ext cx="2876551" cy="3048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42</xdr:row>
      <xdr:rowOff>76200</xdr:rowOff>
    </xdr:from>
    <xdr:to>
      <xdr:col>9</xdr:col>
      <xdr:colOff>180976</xdr:colOff>
      <xdr:row>43</xdr:row>
      <xdr:rowOff>123825</xdr:rowOff>
    </xdr:to>
    <xdr:cxnSp macro="">
      <xdr:nvCxnSpPr>
        <xdr:cNvPr id="9" name="Straight Arrow Connector 8">
          <a:extLst>
            <a:ext uri="{FF2B5EF4-FFF2-40B4-BE49-F238E27FC236}">
              <a16:creationId xmlns:a16="http://schemas.microsoft.com/office/drawing/2014/main" id="{4DEA1EFB-9FDB-48B2-99E3-FB92743CAC31}"/>
            </a:ext>
          </a:extLst>
        </xdr:cNvPr>
        <xdr:cNvCxnSpPr/>
      </xdr:nvCxnSpPr>
      <xdr:spPr>
        <a:xfrm flipH="1">
          <a:off x="5743575" y="8172450"/>
          <a:ext cx="1724026" cy="238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323850</xdr:colOff>
      <xdr:row>49</xdr:row>
      <xdr:rowOff>57150</xdr:rowOff>
    </xdr:from>
    <xdr:to>
      <xdr:col>11</xdr:col>
      <xdr:colOff>552450</xdr:colOff>
      <xdr:row>49</xdr:row>
      <xdr:rowOff>66675</xdr:rowOff>
    </xdr:to>
    <xdr:cxnSp macro="">
      <xdr:nvCxnSpPr>
        <xdr:cNvPr id="10" name="Straight Connector 9">
          <a:extLst>
            <a:ext uri="{FF2B5EF4-FFF2-40B4-BE49-F238E27FC236}">
              <a16:creationId xmlns:a16="http://schemas.microsoft.com/office/drawing/2014/main" id="{5820AD08-5685-456D-8851-846E6694DD0E}"/>
            </a:ext>
          </a:extLst>
        </xdr:cNvPr>
        <xdr:cNvCxnSpPr/>
      </xdr:nvCxnSpPr>
      <xdr:spPr>
        <a:xfrm>
          <a:off x="323850" y="9486900"/>
          <a:ext cx="91344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380999</xdr:colOff>
      <xdr:row>58</xdr:row>
      <xdr:rowOff>66675</xdr:rowOff>
    </xdr:from>
    <xdr:to>
      <xdr:col>10</xdr:col>
      <xdr:colOff>228600</xdr:colOff>
      <xdr:row>62</xdr:row>
      <xdr:rowOff>133351</xdr:rowOff>
    </xdr:to>
    <xdr:sp macro="" textlink="">
      <xdr:nvSpPr>
        <xdr:cNvPr id="11" name="TextBox 10">
          <a:extLst>
            <a:ext uri="{FF2B5EF4-FFF2-40B4-BE49-F238E27FC236}">
              <a16:creationId xmlns:a16="http://schemas.microsoft.com/office/drawing/2014/main" id="{2655A540-4827-48A1-A06F-041726BD2D25}"/>
            </a:ext>
          </a:extLst>
        </xdr:cNvPr>
        <xdr:cNvSpPr txBox="1"/>
      </xdr:nvSpPr>
      <xdr:spPr>
        <a:xfrm>
          <a:off x="2000249" y="11449050"/>
          <a:ext cx="6324601" cy="828676"/>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baseline="0"/>
            <a:t>A new IF formula can be placed where the [value if false] statement otherwise would be.   Write this formula in column C to evaluate the grades in column B.</a:t>
          </a:r>
        </a:p>
        <a:p>
          <a:endParaRPr lang="en-US" sz="1100" b="1"/>
        </a:p>
      </xdr:txBody>
    </xdr:sp>
    <xdr:clientData/>
  </xdr:twoCellAnchor>
  <xdr:twoCellAnchor>
    <xdr:from>
      <xdr:col>0</xdr:col>
      <xdr:colOff>9525</xdr:colOff>
      <xdr:row>74</xdr:row>
      <xdr:rowOff>85725</xdr:rowOff>
    </xdr:from>
    <xdr:to>
      <xdr:col>11</xdr:col>
      <xdr:colOff>238125</xdr:colOff>
      <xdr:row>74</xdr:row>
      <xdr:rowOff>95250</xdr:rowOff>
    </xdr:to>
    <xdr:cxnSp macro="">
      <xdr:nvCxnSpPr>
        <xdr:cNvPr id="12" name="Straight Connector 11">
          <a:extLst>
            <a:ext uri="{FF2B5EF4-FFF2-40B4-BE49-F238E27FC236}">
              <a16:creationId xmlns:a16="http://schemas.microsoft.com/office/drawing/2014/main" id="{31C61DF1-06BA-4259-977E-52B0A59B2A9D}"/>
            </a:ext>
          </a:extLst>
        </xdr:cNvPr>
        <xdr:cNvCxnSpPr/>
      </xdr:nvCxnSpPr>
      <xdr:spPr>
        <a:xfrm>
          <a:off x="9525" y="14516100"/>
          <a:ext cx="91344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74</xdr:row>
      <xdr:rowOff>152399</xdr:rowOff>
    </xdr:from>
    <xdr:to>
      <xdr:col>14</xdr:col>
      <xdr:colOff>276225</xdr:colOff>
      <xdr:row>83</xdr:row>
      <xdr:rowOff>114300</xdr:rowOff>
    </xdr:to>
    <xdr:sp macro="" textlink="">
      <xdr:nvSpPr>
        <xdr:cNvPr id="13" name="TextBox 12">
          <a:extLst>
            <a:ext uri="{FF2B5EF4-FFF2-40B4-BE49-F238E27FC236}">
              <a16:creationId xmlns:a16="http://schemas.microsoft.com/office/drawing/2014/main" id="{BC6DE6BA-DFEB-4796-AA54-F45DD78AACE1}"/>
            </a:ext>
          </a:extLst>
        </xdr:cNvPr>
        <xdr:cNvSpPr txBox="1"/>
      </xdr:nvSpPr>
      <xdr:spPr>
        <a:xfrm>
          <a:off x="5172075" y="14582774"/>
          <a:ext cx="6438900" cy="1676401"/>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Write a nested formula where the numbers </a:t>
          </a:r>
          <a:r>
            <a:rPr lang="en-US" sz="1100" b="1" baseline="0"/>
            <a:t>in column B correspond to food categories in column C.  ie   This will start your formula with 100 and 200:</a:t>
          </a:r>
        </a:p>
        <a:p>
          <a:pPr algn="ctr"/>
          <a:r>
            <a:rPr lang="en-US" sz="1100" b="1"/>
            <a:t>=IF(B79=100,"Beverages",IF(B79=200,"Fruit"))</a:t>
          </a:r>
        </a:p>
        <a:p>
          <a:pPr algn="ctr"/>
          <a:endParaRPr lang="en-US" sz="1100" b="1"/>
        </a:p>
        <a:p>
          <a:pPr algn="ctr"/>
          <a:endParaRPr lang="en-US" sz="1100" b="1"/>
        </a:p>
        <a:p>
          <a:pPr algn="ctr"/>
          <a:r>
            <a:rPr lang="en-US" sz="1100" b="1"/>
            <a:t>One</a:t>
          </a:r>
          <a:r>
            <a:rPr lang="en-US" sz="1100" b="1" baseline="0"/>
            <a:t> way to do this is the formula in C86</a:t>
          </a:r>
          <a:endParaRPr lang="en-US" sz="1100" b="1"/>
        </a:p>
      </xdr:txBody>
    </xdr:sp>
    <xdr:clientData/>
  </xdr:twoCellAnchor>
  <xdr:twoCellAnchor>
    <xdr:from>
      <xdr:col>3</xdr:col>
      <xdr:colOff>409575</xdr:colOff>
      <xdr:row>3</xdr:row>
      <xdr:rowOff>9525</xdr:rowOff>
    </xdr:from>
    <xdr:to>
      <xdr:col>3</xdr:col>
      <xdr:colOff>428625</xdr:colOff>
      <xdr:row>4</xdr:row>
      <xdr:rowOff>0</xdr:rowOff>
    </xdr:to>
    <xdr:cxnSp macro="">
      <xdr:nvCxnSpPr>
        <xdr:cNvPr id="14" name="Straight Arrow Connector 13">
          <a:extLst>
            <a:ext uri="{FF2B5EF4-FFF2-40B4-BE49-F238E27FC236}">
              <a16:creationId xmlns:a16="http://schemas.microsoft.com/office/drawing/2014/main" id="{E7DF55BF-2012-40F8-8913-1A2E3F6630E1}"/>
            </a:ext>
          </a:extLst>
        </xdr:cNvPr>
        <xdr:cNvCxnSpPr/>
      </xdr:nvCxnSpPr>
      <xdr:spPr>
        <a:xfrm flipH="1">
          <a:off x="2838450" y="628650"/>
          <a:ext cx="19050" cy="1809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52</xdr:row>
      <xdr:rowOff>85725</xdr:rowOff>
    </xdr:from>
    <xdr:to>
      <xdr:col>10</xdr:col>
      <xdr:colOff>142875</xdr:colOff>
      <xdr:row>55</xdr:row>
      <xdr:rowOff>152400</xdr:rowOff>
    </xdr:to>
    <xdr:sp macro="" textlink="">
      <xdr:nvSpPr>
        <xdr:cNvPr id="15" name="TextBox 14">
          <a:extLst>
            <a:ext uri="{FF2B5EF4-FFF2-40B4-BE49-F238E27FC236}">
              <a16:creationId xmlns:a16="http://schemas.microsoft.com/office/drawing/2014/main" id="{3A498A98-DED1-4AFB-A565-EB2A91C92305}"/>
            </a:ext>
          </a:extLst>
        </xdr:cNvPr>
        <xdr:cNvSpPr txBox="1"/>
      </xdr:nvSpPr>
      <xdr:spPr>
        <a:xfrm>
          <a:off x="1962150" y="10134600"/>
          <a:ext cx="6276975" cy="7810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baseline="0"/>
            <a:t>Example of nesting IF statements.  Put different amounts in A57 to see different results   </a:t>
          </a:r>
        </a:p>
        <a:p>
          <a:endParaRPr lang="en-US" sz="1100" b="1" baseline="0"/>
        </a:p>
        <a:p>
          <a:pPr algn="ctr"/>
          <a:r>
            <a:rPr lang="en-US" sz="1100" b="1" baseline="0"/>
            <a:t>=IF(A57&gt;=90,"A",IF(A57&gt;=80,"B",IF(A57&gt;=70,"C","Did not pass")))</a:t>
          </a:r>
          <a:endParaRPr lang="en-US" sz="1100" b="1"/>
        </a:p>
      </xdr:txBody>
    </xdr:sp>
    <xdr:clientData/>
  </xdr:twoCellAnchor>
  <xdr:twoCellAnchor>
    <xdr:from>
      <xdr:col>4</xdr:col>
      <xdr:colOff>76200</xdr:colOff>
      <xdr:row>102</xdr:row>
      <xdr:rowOff>95250</xdr:rowOff>
    </xdr:from>
    <xdr:to>
      <xdr:col>8</xdr:col>
      <xdr:colOff>180975</xdr:colOff>
      <xdr:row>105</xdr:row>
      <xdr:rowOff>104775</xdr:rowOff>
    </xdr:to>
    <xdr:sp macro="" textlink="">
      <xdr:nvSpPr>
        <xdr:cNvPr id="16" name="TextBox 15">
          <a:extLst>
            <a:ext uri="{FF2B5EF4-FFF2-40B4-BE49-F238E27FC236}">
              <a16:creationId xmlns:a16="http://schemas.microsoft.com/office/drawing/2014/main" id="{0FC6F294-C927-49E7-8C7E-CC452452E4D7}"/>
            </a:ext>
          </a:extLst>
        </xdr:cNvPr>
        <xdr:cNvSpPr txBox="1"/>
      </xdr:nvSpPr>
      <xdr:spPr>
        <a:xfrm>
          <a:off x="3314700" y="20002500"/>
          <a:ext cx="3343275" cy="58102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a:t>If B104</a:t>
          </a:r>
          <a:r>
            <a:rPr lang="en-US" sz="1100" baseline="0"/>
            <a:t> </a:t>
          </a:r>
          <a:r>
            <a:rPr lang="en-US" sz="1100"/>
            <a:t>and B105 are</a:t>
          </a:r>
          <a:r>
            <a:rPr lang="en-US" sz="1100" baseline="0"/>
            <a:t> greater than or equal to </a:t>
          </a:r>
          <a:r>
            <a:rPr lang="en-US" sz="1100"/>
            <a:t>10, the result</a:t>
          </a:r>
          <a:r>
            <a:rPr lang="en-US" sz="1100" baseline="0"/>
            <a:t> is TRUE.</a:t>
          </a:r>
          <a:endParaRPr lang="en-US" sz="1100"/>
        </a:p>
      </xdr:txBody>
    </xdr:sp>
    <xdr:clientData/>
  </xdr:twoCellAnchor>
  <xdr:twoCellAnchor>
    <xdr:from>
      <xdr:col>3</xdr:col>
      <xdr:colOff>514350</xdr:colOff>
      <xdr:row>105</xdr:row>
      <xdr:rowOff>0</xdr:rowOff>
    </xdr:from>
    <xdr:to>
      <xdr:col>4</xdr:col>
      <xdr:colOff>190500</xdr:colOff>
      <xdr:row>105</xdr:row>
      <xdr:rowOff>0</xdr:rowOff>
    </xdr:to>
    <xdr:cxnSp macro="">
      <xdr:nvCxnSpPr>
        <xdr:cNvPr id="17" name="Straight Arrow Connector 16">
          <a:extLst>
            <a:ext uri="{FF2B5EF4-FFF2-40B4-BE49-F238E27FC236}">
              <a16:creationId xmlns:a16="http://schemas.microsoft.com/office/drawing/2014/main" id="{C469DAB9-5E27-4543-9688-FBE359A481C5}"/>
            </a:ext>
          </a:extLst>
        </xdr:cNvPr>
        <xdr:cNvCxnSpPr/>
      </xdr:nvCxnSpPr>
      <xdr:spPr>
        <a:xfrm flipH="1">
          <a:off x="2943225" y="20478750"/>
          <a:ext cx="485775" cy="0"/>
        </a:xfrm>
        <a:prstGeom prst="straightConnector1">
          <a:avLst/>
        </a:prstGeom>
        <a:ln>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8</xdr:col>
      <xdr:colOff>9525</xdr:colOff>
      <xdr:row>104</xdr:row>
      <xdr:rowOff>95250</xdr:rowOff>
    </xdr:from>
    <xdr:to>
      <xdr:col>9</xdr:col>
      <xdr:colOff>209550</xdr:colOff>
      <xdr:row>104</xdr:row>
      <xdr:rowOff>95250</xdr:rowOff>
    </xdr:to>
    <xdr:cxnSp macro="">
      <xdr:nvCxnSpPr>
        <xdr:cNvPr id="18" name="Straight Arrow Connector 17">
          <a:extLst>
            <a:ext uri="{FF2B5EF4-FFF2-40B4-BE49-F238E27FC236}">
              <a16:creationId xmlns:a16="http://schemas.microsoft.com/office/drawing/2014/main" id="{A976A1C0-5E26-4BED-8364-79533278ACDC}"/>
            </a:ext>
          </a:extLst>
        </xdr:cNvPr>
        <xdr:cNvCxnSpPr/>
      </xdr:nvCxnSpPr>
      <xdr:spPr>
        <a:xfrm>
          <a:off x="6486525" y="20383500"/>
          <a:ext cx="1009650" cy="0"/>
        </a:xfrm>
        <a:prstGeom prst="straightConnector1">
          <a:avLst/>
        </a:prstGeom>
        <a:ln>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9</xdr:col>
      <xdr:colOff>466725</xdr:colOff>
      <xdr:row>99</xdr:row>
      <xdr:rowOff>123825</xdr:rowOff>
    </xdr:from>
    <xdr:to>
      <xdr:col>14</xdr:col>
      <xdr:colOff>266700</xdr:colOff>
      <xdr:row>101</xdr:row>
      <xdr:rowOff>123825</xdr:rowOff>
    </xdr:to>
    <xdr:sp macro="" textlink="">
      <xdr:nvSpPr>
        <xdr:cNvPr id="19" name="TextBox 18">
          <a:extLst>
            <a:ext uri="{FF2B5EF4-FFF2-40B4-BE49-F238E27FC236}">
              <a16:creationId xmlns:a16="http://schemas.microsoft.com/office/drawing/2014/main" id="{E1E67A9D-BC08-47CE-83EA-3D83C4E4031B}"/>
            </a:ext>
          </a:extLst>
        </xdr:cNvPr>
        <xdr:cNvSpPr txBox="1"/>
      </xdr:nvSpPr>
      <xdr:spPr>
        <a:xfrm>
          <a:off x="7753350" y="19411950"/>
          <a:ext cx="3848100" cy="42862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a:t>If TRUE, then</a:t>
          </a:r>
          <a:r>
            <a:rPr lang="en-US" sz="1100" baseline="0"/>
            <a:t> "Plenty in stock" will appear.</a:t>
          </a:r>
          <a:endParaRPr lang="en-US" sz="1100"/>
        </a:p>
      </xdr:txBody>
    </xdr:sp>
    <xdr:clientData/>
  </xdr:twoCellAnchor>
  <xdr:twoCellAnchor>
    <xdr:from>
      <xdr:col>0</xdr:col>
      <xdr:colOff>238125</xdr:colOff>
      <xdr:row>89</xdr:row>
      <xdr:rowOff>19050</xdr:rowOff>
    </xdr:from>
    <xdr:to>
      <xdr:col>5</xdr:col>
      <xdr:colOff>123825</xdr:colOff>
      <xdr:row>94</xdr:row>
      <xdr:rowOff>57150</xdr:rowOff>
    </xdr:to>
    <xdr:sp macro="" textlink="">
      <xdr:nvSpPr>
        <xdr:cNvPr id="20" name="TextBox 19">
          <a:extLst>
            <a:ext uri="{FF2B5EF4-FFF2-40B4-BE49-F238E27FC236}">
              <a16:creationId xmlns:a16="http://schemas.microsoft.com/office/drawing/2014/main" id="{3C05BC1C-596B-4109-8249-0DE2CDA00BF9}"/>
            </a:ext>
          </a:extLst>
        </xdr:cNvPr>
        <xdr:cNvSpPr txBox="1"/>
      </xdr:nvSpPr>
      <xdr:spPr>
        <a:xfrm>
          <a:off x="238125" y="17354550"/>
          <a:ext cx="393382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AND formulas</a:t>
          </a:r>
        </a:p>
        <a:p>
          <a:r>
            <a:rPr lang="en-US" sz="1100"/>
            <a:t>If the first logical</a:t>
          </a:r>
          <a:r>
            <a:rPr lang="en-US" sz="1100" baseline="0"/>
            <a:t> argument is true and the second argument is true then the answer is TRUE.  Othewise the answer is FALSE.</a:t>
          </a:r>
        </a:p>
        <a:p>
          <a:r>
            <a:rPr lang="en-US" sz="1100"/>
            <a:t>C98</a:t>
          </a:r>
          <a:r>
            <a:rPr lang="en-US" sz="1100" baseline="0"/>
            <a:t> will say TRUE or FALSE depending whether B98 is between 10 and 15.</a:t>
          </a:r>
          <a:endParaRPr lang="en-US" sz="1100"/>
        </a:p>
      </xdr:txBody>
    </xdr:sp>
    <xdr:clientData/>
  </xdr:twoCellAnchor>
  <xdr:twoCellAnchor>
    <xdr:from>
      <xdr:col>6</xdr:col>
      <xdr:colOff>142875</xdr:colOff>
      <xdr:row>88</xdr:row>
      <xdr:rowOff>180975</xdr:rowOff>
    </xdr:from>
    <xdr:to>
      <xdr:col>12</xdr:col>
      <xdr:colOff>114300</xdr:colOff>
      <xdr:row>94</xdr:row>
      <xdr:rowOff>133349</xdr:rowOff>
    </xdr:to>
    <xdr:sp macro="" textlink="">
      <xdr:nvSpPr>
        <xdr:cNvPr id="21" name="TextBox 20">
          <a:extLst>
            <a:ext uri="{FF2B5EF4-FFF2-40B4-BE49-F238E27FC236}">
              <a16:creationId xmlns:a16="http://schemas.microsoft.com/office/drawing/2014/main" id="{05F55271-2CE7-4808-893F-B13632EF2179}"/>
            </a:ext>
          </a:extLst>
        </xdr:cNvPr>
        <xdr:cNvSpPr txBox="1"/>
      </xdr:nvSpPr>
      <xdr:spPr>
        <a:xfrm>
          <a:off x="5000625" y="17325975"/>
          <a:ext cx="482917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t>
          </a:r>
          <a:r>
            <a:rPr lang="en-US" sz="1100" baseline="0"/>
            <a:t> formula</a:t>
          </a:r>
        </a:p>
        <a:p>
          <a:r>
            <a:rPr lang="en-US" sz="1100" baseline="0"/>
            <a:t>If the first logical argument is TRUE or the second argument is TRUE, the result will be TRUE.  Otherwise FALSE.</a:t>
          </a:r>
        </a:p>
        <a:p>
          <a:endParaRPr lang="en-US" sz="1100"/>
        </a:p>
        <a:p>
          <a:r>
            <a:rPr lang="en-US" sz="1100"/>
            <a:t>If F98 or G98 is greater than 10,</a:t>
          </a:r>
          <a:r>
            <a:rPr lang="en-US" sz="1100" baseline="0"/>
            <a:t> the result will be TRUE, otherwise FALSE</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66675</xdr:colOff>
      <xdr:row>21</xdr:row>
      <xdr:rowOff>180975</xdr:rowOff>
    </xdr:from>
    <xdr:to>
      <xdr:col>16</xdr:col>
      <xdr:colOff>34290</xdr:colOff>
      <xdr:row>26</xdr:row>
      <xdr:rowOff>89535</xdr:rowOff>
    </xdr:to>
    <xdr:sp macro="" textlink="">
      <xdr:nvSpPr>
        <xdr:cNvPr id="2" name="TextBox 1">
          <a:extLst>
            <a:ext uri="{FF2B5EF4-FFF2-40B4-BE49-F238E27FC236}">
              <a16:creationId xmlns:a16="http://schemas.microsoft.com/office/drawing/2014/main" id="{E05710E5-9515-42C1-9BDF-1003C676CA0B}"/>
            </a:ext>
          </a:extLst>
        </xdr:cNvPr>
        <xdr:cNvSpPr txBox="1"/>
      </xdr:nvSpPr>
      <xdr:spPr>
        <a:xfrm>
          <a:off x="1026795" y="4524375"/>
          <a:ext cx="8822055" cy="155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Syntax</a:t>
          </a:r>
        </a:p>
        <a:p>
          <a:r>
            <a:rPr lang="en-US" sz="1200" b="0" i="0">
              <a:solidFill>
                <a:schemeClr val="dk1"/>
              </a:solidFill>
              <a:effectLst/>
              <a:latin typeface="+mn-lt"/>
              <a:ea typeface="+mn-ea"/>
              <a:cs typeface="+mn-cs"/>
            </a:rPr>
            <a:t>SUBTOTAL(function_num,ref1,[ref2],...)</a:t>
          </a:r>
        </a:p>
        <a:p>
          <a:endParaRPr lang="en-US" sz="1200" b="0" i="0">
            <a:solidFill>
              <a:schemeClr val="dk1"/>
            </a:solidFill>
            <a:effectLst/>
            <a:latin typeface="+mn-lt"/>
            <a:ea typeface="+mn-ea"/>
            <a:cs typeface="+mn-cs"/>
          </a:endParaRPr>
        </a:p>
        <a:p>
          <a:r>
            <a:rPr lang="en-US" sz="1200" b="0" i="0">
              <a:solidFill>
                <a:schemeClr val="dk1"/>
              </a:solidFill>
              <a:effectLst/>
              <a:latin typeface="+mn-lt"/>
              <a:ea typeface="+mn-ea"/>
              <a:cs typeface="+mn-cs"/>
            </a:rPr>
            <a:t>The SUBTOTAL function syntax has the following arguments: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Function_num</a:t>
          </a:r>
          <a:r>
            <a:rPr lang="en-US" sz="1200" b="0" i="0">
              <a:solidFill>
                <a:schemeClr val="dk1"/>
              </a:solidFill>
              <a:effectLst/>
              <a:latin typeface="+mn-lt"/>
              <a:ea typeface="+mn-ea"/>
              <a:cs typeface="+mn-cs"/>
            </a:rPr>
            <a:t>     Required. The number 1-11 or 101-111 that specifies the function to use for the subtotal. 1-11 includes manually-hidden rows, while 101-111 excludes them; filtered-out cells are always excluded.</a:t>
          </a:r>
        </a:p>
        <a:p>
          <a:br>
            <a:rPr lang="en-US"/>
          </a:b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87</xdr:col>
      <xdr:colOff>104776</xdr:colOff>
      <xdr:row>1</xdr:row>
      <xdr:rowOff>133351</xdr:rowOff>
    </xdr:from>
    <xdr:to>
      <xdr:col>91</xdr:col>
      <xdr:colOff>85726</xdr:colOff>
      <xdr:row>6</xdr:row>
      <xdr:rowOff>12346</xdr:rowOff>
    </xdr:to>
    <xdr:pic>
      <xdr:nvPicPr>
        <xdr:cNvPr id="19" name="Picture 18" descr="Screen Clipping">
          <a:extLst>
            <a:ext uri="{FF2B5EF4-FFF2-40B4-BE49-F238E27FC236}">
              <a16:creationId xmlns:a16="http://schemas.microsoft.com/office/drawing/2014/main" id="{426D6D22-E219-4584-A88C-352633E77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74051" y="323851"/>
          <a:ext cx="2419350" cy="831495"/>
        </a:xfrm>
        <a:prstGeom prst="rect">
          <a:avLst/>
        </a:prstGeom>
      </xdr:spPr>
    </xdr:pic>
    <xdr:clientData/>
  </xdr:twoCellAnchor>
  <xdr:twoCellAnchor editAs="oneCell">
    <xdr:from>
      <xdr:col>8</xdr:col>
      <xdr:colOff>238125</xdr:colOff>
      <xdr:row>0</xdr:row>
      <xdr:rowOff>47625</xdr:rowOff>
    </xdr:from>
    <xdr:to>
      <xdr:col>12</xdr:col>
      <xdr:colOff>124438</xdr:colOff>
      <xdr:row>6</xdr:row>
      <xdr:rowOff>1270</xdr:rowOff>
    </xdr:to>
    <xdr:pic>
      <xdr:nvPicPr>
        <xdr:cNvPr id="2" name="Picture 1" descr="Screen Clippi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34050" y="47625"/>
          <a:ext cx="3067663" cy="1096645"/>
        </a:xfrm>
        <a:prstGeom prst="rect">
          <a:avLst/>
        </a:prstGeom>
      </xdr:spPr>
    </xdr:pic>
    <xdr:clientData/>
  </xdr:twoCellAnchor>
  <xdr:twoCellAnchor editAs="oneCell">
    <xdr:from>
      <xdr:col>23</xdr:col>
      <xdr:colOff>552450</xdr:colOff>
      <xdr:row>1</xdr:row>
      <xdr:rowOff>95250</xdr:rowOff>
    </xdr:from>
    <xdr:to>
      <xdr:col>28</xdr:col>
      <xdr:colOff>76732</xdr:colOff>
      <xdr:row>6</xdr:row>
      <xdr:rowOff>57278</xdr:rowOff>
    </xdr:to>
    <xdr:pic>
      <xdr:nvPicPr>
        <xdr:cNvPr id="3" name="Picture 2" descr="Screen Clippin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306800" y="285750"/>
          <a:ext cx="3315232" cy="914528"/>
        </a:xfrm>
        <a:prstGeom prst="rect">
          <a:avLst/>
        </a:prstGeom>
      </xdr:spPr>
    </xdr:pic>
    <xdr:clientData/>
  </xdr:twoCellAnchor>
  <xdr:twoCellAnchor>
    <xdr:from>
      <xdr:col>83</xdr:col>
      <xdr:colOff>304800</xdr:colOff>
      <xdr:row>1</xdr:row>
      <xdr:rowOff>152399</xdr:rowOff>
    </xdr:from>
    <xdr:to>
      <xdr:col>86</xdr:col>
      <xdr:colOff>552450</xdr:colOff>
      <xdr:row>9</xdr:row>
      <xdr:rowOff>180975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56835675" y="342899"/>
          <a:ext cx="2076450" cy="1552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Click Table Tools, Design</a:t>
          </a:r>
        </a:p>
        <a:p>
          <a:r>
            <a:rPr lang="en-US" sz="1100"/>
            <a:t>Click down arrow on Table</a:t>
          </a:r>
          <a:r>
            <a:rPr lang="en-US" sz="1100" baseline="0"/>
            <a:t> Styles</a:t>
          </a:r>
          <a:endParaRPr lang="en-US" sz="1100"/>
        </a:p>
        <a:p>
          <a:endParaRPr lang="en-US" sz="1100"/>
        </a:p>
        <a:p>
          <a:r>
            <a:rPr lang="en-US" sz="1100"/>
            <a:t>Clear colors before converting</a:t>
          </a:r>
          <a:r>
            <a:rPr lang="en-US" sz="1100" baseline="0"/>
            <a:t> to Range. See </a:t>
          </a:r>
          <a:r>
            <a:rPr lang="en-US" sz="1100" b="1" baseline="0"/>
            <a:t>Clear</a:t>
          </a:r>
          <a:r>
            <a:rPr lang="en-US" sz="1100" baseline="0"/>
            <a:t> button at the bottom.</a:t>
          </a:r>
          <a:endParaRPr lang="en-US" sz="1100"/>
        </a:p>
      </xdr:txBody>
    </xdr:sp>
    <xdr:clientData/>
  </xdr:twoCellAnchor>
  <xdr:twoCellAnchor editAs="oneCell">
    <xdr:from>
      <xdr:col>63</xdr:col>
      <xdr:colOff>161925</xdr:colOff>
      <xdr:row>1</xdr:row>
      <xdr:rowOff>66675</xdr:rowOff>
    </xdr:from>
    <xdr:to>
      <xdr:col>69</xdr:col>
      <xdr:colOff>400812</xdr:colOff>
      <xdr:row>5</xdr:row>
      <xdr:rowOff>38202</xdr:rowOff>
    </xdr:to>
    <xdr:pic>
      <xdr:nvPicPr>
        <xdr:cNvPr id="7" name="Picture 6" descr="Screen Clipping">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853100" y="257175"/>
          <a:ext cx="5001387" cy="733527"/>
        </a:xfrm>
        <a:prstGeom prst="rect">
          <a:avLst/>
        </a:prstGeom>
      </xdr:spPr>
    </xdr:pic>
    <xdr:clientData/>
  </xdr:twoCellAnchor>
  <xdr:twoCellAnchor editAs="oneCell">
    <xdr:from>
      <xdr:col>90</xdr:col>
      <xdr:colOff>85725</xdr:colOff>
      <xdr:row>4</xdr:row>
      <xdr:rowOff>85725</xdr:rowOff>
    </xdr:from>
    <xdr:to>
      <xdr:col>94</xdr:col>
      <xdr:colOff>419100</xdr:colOff>
      <xdr:row>10</xdr:row>
      <xdr:rowOff>19200</xdr:rowOff>
    </xdr:to>
    <xdr:pic>
      <xdr:nvPicPr>
        <xdr:cNvPr id="5" name="Picture 4" descr="Screen Clippi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883800" y="847725"/>
          <a:ext cx="2771775" cy="1076475"/>
        </a:xfrm>
        <a:prstGeom prst="rect">
          <a:avLst/>
        </a:prstGeom>
      </xdr:spPr>
    </xdr:pic>
    <xdr:clientData/>
  </xdr:twoCellAnchor>
  <xdr:twoCellAnchor editAs="oneCell">
    <xdr:from>
      <xdr:col>70</xdr:col>
      <xdr:colOff>533400</xdr:colOff>
      <xdr:row>15</xdr:row>
      <xdr:rowOff>171450</xdr:rowOff>
    </xdr:from>
    <xdr:to>
      <xdr:col>74</xdr:col>
      <xdr:colOff>343214</xdr:colOff>
      <xdr:row>20</xdr:row>
      <xdr:rowOff>162057</xdr:rowOff>
    </xdr:to>
    <xdr:pic>
      <xdr:nvPicPr>
        <xdr:cNvPr id="8" name="Picture 7" descr="Screen Clipping">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139475" y="3028950"/>
          <a:ext cx="2248214" cy="943107"/>
        </a:xfrm>
        <a:prstGeom prst="rect">
          <a:avLst/>
        </a:prstGeom>
      </xdr:spPr>
    </xdr:pic>
    <xdr:clientData/>
  </xdr:twoCellAnchor>
  <xdr:twoCellAnchor>
    <xdr:from>
      <xdr:col>70</xdr:col>
      <xdr:colOff>561976</xdr:colOff>
      <xdr:row>22</xdr:row>
      <xdr:rowOff>123825</xdr:rowOff>
    </xdr:from>
    <xdr:to>
      <xdr:col>73</xdr:col>
      <xdr:colOff>504826</xdr:colOff>
      <xdr:row>24</xdr:row>
      <xdr:rowOff>152400</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49168051" y="4314825"/>
          <a:ext cx="177165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 here for another row</a:t>
          </a:r>
        </a:p>
      </xdr:txBody>
    </xdr:sp>
    <xdr:clientData/>
  </xdr:twoCellAnchor>
  <xdr:twoCellAnchor>
    <xdr:from>
      <xdr:col>70</xdr:col>
      <xdr:colOff>38100</xdr:colOff>
      <xdr:row>23</xdr:row>
      <xdr:rowOff>123825</xdr:rowOff>
    </xdr:from>
    <xdr:to>
      <xdr:col>70</xdr:col>
      <xdr:colOff>457201</xdr:colOff>
      <xdr:row>23</xdr:row>
      <xdr:rowOff>138113</xdr:rowOff>
    </xdr:to>
    <xdr:cxnSp macro="">
      <xdr:nvCxnSpPr>
        <xdr:cNvPr id="10" name="Straight Arrow Connector 9">
          <a:extLst>
            <a:ext uri="{FF2B5EF4-FFF2-40B4-BE49-F238E27FC236}">
              <a16:creationId xmlns:a16="http://schemas.microsoft.com/office/drawing/2014/main" id="{00000000-0008-0000-0D00-00000A000000}"/>
            </a:ext>
          </a:extLst>
        </xdr:cNvPr>
        <xdr:cNvCxnSpPr/>
      </xdr:nvCxnSpPr>
      <xdr:spPr>
        <a:xfrm flipH="1" flipV="1">
          <a:off x="48644175" y="4505325"/>
          <a:ext cx="419101" cy="142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342900</xdr:colOff>
      <xdr:row>6</xdr:row>
      <xdr:rowOff>28574</xdr:rowOff>
    </xdr:from>
    <xdr:to>
      <xdr:col>66</xdr:col>
      <xdr:colOff>952500</xdr:colOff>
      <xdr:row>10</xdr:row>
      <xdr:rowOff>114299</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45253275" y="1171574"/>
          <a:ext cx="12192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Sum the </a:t>
          </a:r>
          <a:r>
            <a:rPr lang="en-US" sz="1100" b="1"/>
            <a:t>M_Amt</a:t>
          </a:r>
          <a:r>
            <a:rPr lang="en-US" sz="1100" baseline="0"/>
            <a:t> row if the Gender  row is </a:t>
          </a:r>
          <a:r>
            <a:rPr lang="en-US" sz="1100" b="1" baseline="0"/>
            <a:t> M</a:t>
          </a:r>
          <a:r>
            <a:rPr lang="en-US" sz="1100" baseline="0"/>
            <a:t>.</a:t>
          </a:r>
          <a:endParaRPr lang="en-US" sz="1100"/>
        </a:p>
      </xdr:txBody>
    </xdr:sp>
    <xdr:clientData/>
  </xdr:twoCellAnchor>
  <xdr:twoCellAnchor>
    <xdr:from>
      <xdr:col>64</xdr:col>
      <xdr:colOff>266700</xdr:colOff>
      <xdr:row>8</xdr:row>
      <xdr:rowOff>114300</xdr:rowOff>
    </xdr:from>
    <xdr:to>
      <xdr:col>65</xdr:col>
      <xdr:colOff>409576</xdr:colOff>
      <xdr:row>9</xdr:row>
      <xdr:rowOff>38100</xdr:rowOff>
    </xdr:to>
    <xdr:cxnSp macro="">
      <xdr:nvCxnSpPr>
        <xdr:cNvPr id="12" name="Straight Arrow Connector 11">
          <a:extLst>
            <a:ext uri="{FF2B5EF4-FFF2-40B4-BE49-F238E27FC236}">
              <a16:creationId xmlns:a16="http://schemas.microsoft.com/office/drawing/2014/main" id="{00000000-0008-0000-0D00-00000C000000}"/>
            </a:ext>
          </a:extLst>
        </xdr:cNvPr>
        <xdr:cNvCxnSpPr/>
      </xdr:nvCxnSpPr>
      <xdr:spPr>
        <a:xfrm flipH="1" flipV="1">
          <a:off x="44567475" y="1638300"/>
          <a:ext cx="752476" cy="11430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51</xdr:col>
      <xdr:colOff>247650</xdr:colOff>
      <xdr:row>13</xdr:row>
      <xdr:rowOff>114300</xdr:rowOff>
    </xdr:from>
    <xdr:to>
      <xdr:col>51</xdr:col>
      <xdr:colOff>1857375</xdr:colOff>
      <xdr:row>18</xdr:row>
      <xdr:rowOff>95250</xdr:rowOff>
    </xdr:to>
    <xdr:sp macro="" textlink="">
      <xdr:nvSpPr>
        <xdr:cNvPr id="13" name="TextBox 12">
          <a:extLst>
            <a:ext uri="{FF2B5EF4-FFF2-40B4-BE49-F238E27FC236}">
              <a16:creationId xmlns:a16="http://schemas.microsoft.com/office/drawing/2014/main" id="{00000000-0008-0000-0D00-00000D000000}"/>
            </a:ext>
          </a:extLst>
        </xdr:cNvPr>
        <xdr:cNvSpPr txBox="1"/>
      </xdr:nvSpPr>
      <xdr:spPr>
        <a:xfrm>
          <a:off x="35232975" y="2590800"/>
          <a:ext cx="16097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Add this one formula to the top cell in the Totals column =[A]+[B]</a:t>
          </a:r>
          <a:r>
            <a:rPr lang="en-US"/>
            <a:t> </a:t>
          </a:r>
          <a:endParaRPr lang="en-US" sz="1100"/>
        </a:p>
      </xdr:txBody>
    </xdr:sp>
    <xdr:clientData/>
  </xdr:twoCellAnchor>
  <xdr:twoCellAnchor>
    <xdr:from>
      <xdr:col>51</xdr:col>
      <xdr:colOff>38100</xdr:colOff>
      <xdr:row>16</xdr:row>
      <xdr:rowOff>133350</xdr:rowOff>
    </xdr:from>
    <xdr:to>
      <xdr:col>51</xdr:col>
      <xdr:colOff>257175</xdr:colOff>
      <xdr:row>17</xdr:row>
      <xdr:rowOff>66675</xdr:rowOff>
    </xdr:to>
    <xdr:cxnSp macro="">
      <xdr:nvCxnSpPr>
        <xdr:cNvPr id="14" name="Straight Arrow Connector 13">
          <a:extLst>
            <a:ext uri="{FF2B5EF4-FFF2-40B4-BE49-F238E27FC236}">
              <a16:creationId xmlns:a16="http://schemas.microsoft.com/office/drawing/2014/main" id="{00000000-0008-0000-0D00-00000E000000}"/>
            </a:ext>
          </a:extLst>
        </xdr:cNvPr>
        <xdr:cNvCxnSpPr/>
      </xdr:nvCxnSpPr>
      <xdr:spPr>
        <a:xfrm flipH="1">
          <a:off x="35023425" y="3181350"/>
          <a:ext cx="219075" cy="123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76</xdr:col>
      <xdr:colOff>276225</xdr:colOff>
      <xdr:row>3</xdr:row>
      <xdr:rowOff>23374</xdr:rowOff>
    </xdr:from>
    <xdr:to>
      <xdr:col>82</xdr:col>
      <xdr:colOff>553217</xdr:colOff>
      <xdr:row>5</xdr:row>
      <xdr:rowOff>181079</xdr:rowOff>
    </xdr:to>
    <xdr:pic>
      <xdr:nvPicPr>
        <xdr:cNvPr id="18" name="Picture 17" descr="Screen Clipping">
          <a:extLst>
            <a:ext uri="{FF2B5EF4-FFF2-40B4-BE49-F238E27FC236}">
              <a16:creationId xmlns:a16="http://schemas.microsoft.com/office/drawing/2014/main" id="{39E168BA-3F8C-4FFD-996A-55618856561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2539900" y="594874"/>
          <a:ext cx="3934592" cy="538705"/>
        </a:xfrm>
        <a:prstGeom prst="rect">
          <a:avLst/>
        </a:prstGeom>
      </xdr:spPr>
    </xdr:pic>
    <xdr:clientData/>
  </xdr:twoCellAnchor>
  <xdr:twoCellAnchor>
    <xdr:from>
      <xdr:col>85</xdr:col>
      <xdr:colOff>381000</xdr:colOff>
      <xdr:row>7</xdr:row>
      <xdr:rowOff>76200</xdr:rowOff>
    </xdr:from>
    <xdr:to>
      <xdr:col>86</xdr:col>
      <xdr:colOff>295275</xdr:colOff>
      <xdr:row>8</xdr:row>
      <xdr:rowOff>95250</xdr:rowOff>
    </xdr:to>
    <xdr:sp macro="" textlink="">
      <xdr:nvSpPr>
        <xdr:cNvPr id="20" name="Arrow: Right 19">
          <a:extLst>
            <a:ext uri="{FF2B5EF4-FFF2-40B4-BE49-F238E27FC236}">
              <a16:creationId xmlns:a16="http://schemas.microsoft.com/office/drawing/2014/main" id="{4F2FA1CC-4316-4670-865E-71453080245E}"/>
            </a:ext>
          </a:extLst>
        </xdr:cNvPr>
        <xdr:cNvSpPr/>
      </xdr:nvSpPr>
      <xdr:spPr>
        <a:xfrm rot="20492586">
          <a:off x="58131075" y="1409700"/>
          <a:ext cx="523875" cy="2095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ta%20Schmitt/Documents/unused_she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ita/Documents/lessonCO%20Ski%20trip%20expens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ta/Downloads/Excel_Interm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and Time"/>
      <sheetName val="Financial"/>
      <sheetName val="Subtotal"/>
      <sheetName val="locking cells"/>
      <sheetName val="Ifs Logical etc"/>
      <sheetName val="Formula basics"/>
      <sheetName val="Tables"/>
      <sheetName val="PMT"/>
      <sheetName val="Art"/>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t paid"/>
      <sheetName val="Payors &amp; Attendees"/>
      <sheetName val="Costco List"/>
    </sheetNames>
    <sheetDataSet>
      <sheetData sheetId="0"/>
      <sheetData sheetId="1">
        <row r="2">
          <cell r="A2" t="str">
            <v>House</v>
          </cell>
        </row>
        <row r="3">
          <cell r="A3" t="str">
            <v>Food</v>
          </cell>
        </row>
        <row r="4">
          <cell r="A4" t="str">
            <v>Equip Rental</v>
          </cell>
        </row>
        <row r="5">
          <cell r="A5" t="str">
            <v>Lift tickets</v>
          </cell>
        </row>
        <row r="6">
          <cell r="A6" t="str">
            <v>Auto gas</v>
          </cell>
        </row>
        <row r="7">
          <cell r="A7" t="str">
            <v>Auto rental</v>
          </cell>
        </row>
        <row r="8">
          <cell r="A8" t="str">
            <v>Airline</v>
          </cell>
        </row>
        <row r="9">
          <cell r="A9" t="str">
            <v>T-shirt</v>
          </cell>
        </row>
        <row r="10">
          <cell r="A10" t="str">
            <v>Entertainment</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
      <sheetName val="Formulas_Basic"/>
      <sheetName val="Budget"/>
      <sheetName val="Interm"/>
      <sheetName val="Sparklines"/>
      <sheetName val="Charts"/>
      <sheetName val="Int_Formulas"/>
      <sheetName val="ADV_formulas"/>
      <sheetName val="For class"/>
    </sheetNames>
    <sheetDataSet>
      <sheetData sheetId="0"/>
      <sheetData sheetId="1"/>
      <sheetData sheetId="2"/>
      <sheetData sheetId="3"/>
      <sheetData sheetId="4"/>
      <sheetData sheetId="5"/>
      <sheetData sheetId="6">
        <row r="35">
          <cell r="C35" t="str">
            <v>A</v>
          </cell>
          <cell r="D35" t="str">
            <v>B</v>
          </cell>
          <cell r="E35" t="str">
            <v>C</v>
          </cell>
          <cell r="F35" t="str">
            <v>D</v>
          </cell>
          <cell r="G35" t="str">
            <v>E</v>
          </cell>
        </row>
        <row r="36">
          <cell r="B36" t="str">
            <v>Italy</v>
          </cell>
          <cell r="C36">
            <v>1</v>
          </cell>
          <cell r="D36">
            <v>5</v>
          </cell>
          <cell r="E36">
            <v>4</v>
          </cell>
          <cell r="F36">
            <v>6</v>
          </cell>
          <cell r="G36">
            <v>13</v>
          </cell>
        </row>
        <row r="37">
          <cell r="B37" t="str">
            <v>Brazil</v>
          </cell>
          <cell r="C37">
            <v>7</v>
          </cell>
          <cell r="D37">
            <v>6</v>
          </cell>
          <cell r="E37">
            <v>44</v>
          </cell>
          <cell r="F37">
            <v>8</v>
          </cell>
          <cell r="G37">
            <v>9</v>
          </cell>
        </row>
        <row r="38">
          <cell r="B38" t="str">
            <v>France</v>
          </cell>
          <cell r="C38">
            <v>64</v>
          </cell>
          <cell r="D38">
            <v>33</v>
          </cell>
          <cell r="E38">
            <v>55</v>
          </cell>
          <cell r="F38">
            <v>4</v>
          </cell>
          <cell r="G38">
            <v>400</v>
          </cell>
        </row>
        <row r="39">
          <cell r="B39" t="str">
            <v>Germany</v>
          </cell>
          <cell r="C39">
            <v>100</v>
          </cell>
          <cell r="D39">
            <v>122</v>
          </cell>
          <cell r="E39">
            <v>55</v>
          </cell>
          <cell r="F39">
            <v>44</v>
          </cell>
          <cell r="G39">
            <v>200</v>
          </cell>
        </row>
        <row r="40">
          <cell r="B40" t="str">
            <v>Israel</v>
          </cell>
          <cell r="C40">
            <v>20</v>
          </cell>
          <cell r="D40">
            <v>22</v>
          </cell>
          <cell r="E40">
            <v>55</v>
          </cell>
          <cell r="F40">
            <v>45</v>
          </cell>
          <cell r="G40">
            <v>44</v>
          </cell>
        </row>
        <row r="41">
          <cell r="B41" t="str">
            <v>Japan</v>
          </cell>
          <cell r="C41">
            <v>7</v>
          </cell>
          <cell r="D41">
            <v>8</v>
          </cell>
          <cell r="E41">
            <v>1</v>
          </cell>
          <cell r="F41">
            <v>5</v>
          </cell>
          <cell r="G41">
            <v>6</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Advanced20b.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Schmitt" refreshedDate="44137.591612152777" createdVersion="6" refreshedVersion="6" minRefreshableVersion="3" recordCount="18" xr:uid="{00000000-000A-0000-FFFF-FFFF02000000}">
  <cacheSource type="worksheet">
    <worksheetSource ref="B1:F19" sheet="PT_2"/>
  </cacheSource>
  <cacheFields count="7">
    <cacheField name="Shared Item" numFmtId="0">
      <sharedItems/>
    </cacheField>
    <cacheField name="Amt" numFmtId="44">
      <sharedItems containsSemiMixedTypes="0" containsString="0" containsNumber="1" minValue="5" maxValue="186.57"/>
    </cacheField>
    <cacheField name="Category" numFmtId="44">
      <sharedItems count="4">
        <s v="Food"/>
        <s v="Auto rental"/>
        <s v="Equip Rental"/>
        <s v="Auto gas"/>
      </sharedItems>
    </cacheField>
    <cacheField name="Date" numFmtId="175">
      <sharedItems containsSemiMixedTypes="0" containsNonDate="0" containsDate="1" containsString="0" minDate="2008-01-27T00:00:00" maxDate="2017-12-03T00:00:00" count="17">
        <d v="2016-03-15T00:00:00"/>
        <d v="2008-01-27T00:00:00"/>
        <d v="2008-02-03T00:00:00"/>
        <d v="2017-07-07T00:00:00"/>
        <d v="2017-08-09T00:00:00"/>
        <d v="2017-12-02T00:00:00"/>
        <d v="2012-12-02T00:00:00"/>
        <d v="2015-02-05T00:00:00"/>
        <d v="2009-02-04T00:00:00"/>
        <d v="2013-02-04T00:00:00"/>
        <d v="2017-11-14T00:00:00"/>
        <d v="2017-08-20T00:00:00"/>
        <d v="2016-02-08T00:00:00"/>
        <d v="2016-02-06T00:00:00"/>
        <d v="2017-02-06T00:00:00"/>
        <d v="2009-02-07T00:00:00"/>
        <d v="2009-02-08T00:00:00"/>
      </sharedItems>
      <fieldGroup par="6" base="3">
        <rangePr groupBy="months" startDate="2008-01-27T00:00:00" endDate="2017-12-03T00:00:00"/>
        <groupItems count="14">
          <s v="&lt;1/27/2008"/>
          <s v="Jan"/>
          <s v="Feb"/>
          <s v="Mar"/>
          <s v="Apr"/>
          <s v="May"/>
          <s v="Jun"/>
          <s v="Jul"/>
          <s v="Aug"/>
          <s v="Sep"/>
          <s v="Oct"/>
          <s v="Nov"/>
          <s v="Dec"/>
          <s v="&gt;12/3/2017"/>
        </groupItems>
      </fieldGroup>
    </cacheField>
    <cacheField name="Pd by" numFmtId="0">
      <sharedItems count="5">
        <s v="Cal"/>
        <s v="Robin"/>
        <s v="Max"/>
        <s v="Jay"/>
        <s v="Savanah"/>
      </sharedItems>
    </cacheField>
    <cacheField name="Quarters" numFmtId="0" databaseField="0">
      <fieldGroup base="3">
        <rangePr groupBy="quarters" startDate="2008-01-27T00:00:00" endDate="2017-12-03T00:00:00"/>
        <groupItems count="6">
          <s v="&lt;1/27/2008"/>
          <s v="Qtr1"/>
          <s v="Qtr2"/>
          <s v="Qtr3"/>
          <s v="Qtr4"/>
          <s v="&gt;12/3/2017"/>
        </groupItems>
      </fieldGroup>
    </cacheField>
    <cacheField name="Years" numFmtId="0" databaseField="0">
      <fieldGroup base="3">
        <rangePr groupBy="years" startDate="2008-01-27T00:00:00" endDate="2017-12-03T00:00:00"/>
        <groupItems count="12">
          <s v="&lt;1/27/2008"/>
          <s v="2008"/>
          <s v="2009"/>
          <s v="2010"/>
          <s v="2011"/>
          <s v="2012"/>
          <s v="2013"/>
          <s v="2014"/>
          <s v="2015"/>
          <s v="2016"/>
          <s v="2017"/>
          <s v="&gt;12/3/2017"/>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Schmitt" refreshedDate="44137.5916125" createdVersion="6" refreshedVersion="6" minRefreshableVersion="3" recordCount="10" xr:uid="{00000000-000A-0000-FFFF-FFFF01000000}">
  <cacheSource type="worksheet">
    <worksheetSource ref="A3:G13" sheet="PT_3" r:id="rId2"/>
  </cacheSource>
  <cacheFields count="7">
    <cacheField name="Category" numFmtId="0">
      <sharedItems count="3">
        <s v="Tools"/>
        <s v="Décor"/>
        <s v="Gardening"/>
      </sharedItems>
    </cacheField>
    <cacheField name="Sales Person" numFmtId="0">
      <sharedItems count="4">
        <s v="Eli"/>
        <s v="Robin"/>
        <s v="Shaun"/>
        <s v="Emma"/>
      </sharedItems>
    </cacheField>
    <cacheField name="Number" numFmtId="0">
      <sharedItems count="10">
        <s v="A105"/>
        <s v="A106"/>
        <s v="A109"/>
        <s v="A174"/>
        <s v="A338"/>
        <s v="S257"/>
        <s v="S284"/>
        <s v="S555"/>
        <s v="T158"/>
        <s v="A177" u="1"/>
      </sharedItems>
    </cacheField>
    <cacheField name="Date" numFmtId="165">
      <sharedItems containsSemiMixedTypes="0" containsNonDate="0" containsDate="1" containsString="0" minDate="2020-10-31T00:00:00" maxDate="2020-11-03T00:00:00"/>
    </cacheField>
    <cacheField name="Amt" numFmtId="176">
      <sharedItems containsSemiMixedTypes="0" containsString="0" containsNumber="1" minValue="12" maxValue="100"/>
    </cacheField>
    <cacheField name="Tax " numFmtId="176">
      <sharedItems containsSemiMixedTypes="0" containsString="0" containsNumber="1" minValue="0.84000000000000008" maxValue="7.0000000000000009"/>
    </cacheField>
    <cacheField name="Total" numFmtId="176">
      <sharedItems containsSemiMixedTypes="0" containsString="0" containsNumber="1" minValue="12.84" maxValue="107"/>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Safeway"/>
    <n v="186.57"/>
    <x v="0"/>
    <x v="0"/>
    <x v="0"/>
  </r>
  <r>
    <s v="HyVee"/>
    <n v="29.7"/>
    <x v="0"/>
    <x v="1"/>
    <x v="1"/>
  </r>
  <r>
    <s v="Safeway"/>
    <n v="130.34"/>
    <x v="0"/>
    <x v="2"/>
    <x v="1"/>
  </r>
  <r>
    <s v="Parking"/>
    <n v="18"/>
    <x v="1"/>
    <x v="3"/>
    <x v="2"/>
  </r>
  <r>
    <s v="Parking"/>
    <n v="18"/>
    <x v="1"/>
    <x v="4"/>
    <x v="2"/>
  </r>
  <r>
    <s v="Airport parking"/>
    <n v="18"/>
    <x v="1"/>
    <x v="5"/>
    <x v="0"/>
  </r>
  <r>
    <s v="Parking"/>
    <n v="18"/>
    <x v="1"/>
    <x v="6"/>
    <x v="0"/>
  </r>
  <r>
    <s v="Locker"/>
    <n v="6"/>
    <x v="2"/>
    <x v="7"/>
    <x v="2"/>
  </r>
  <r>
    <s v="Locker"/>
    <n v="6"/>
    <x v="2"/>
    <x v="8"/>
    <x v="0"/>
  </r>
  <r>
    <s v="Safeway"/>
    <n v="49.48"/>
    <x v="0"/>
    <x v="9"/>
    <x v="3"/>
  </r>
  <r>
    <s v="Food"/>
    <n v="17.54"/>
    <x v="0"/>
    <x v="10"/>
    <x v="1"/>
  </r>
  <r>
    <s v="Food"/>
    <n v="14.13"/>
    <x v="0"/>
    <x v="10"/>
    <x v="1"/>
  </r>
  <r>
    <s v="Parking Breck"/>
    <n v="20"/>
    <x v="1"/>
    <x v="11"/>
    <x v="4"/>
  </r>
  <r>
    <s v="Parking Breck"/>
    <n v="5"/>
    <x v="1"/>
    <x v="12"/>
    <x v="2"/>
  </r>
  <r>
    <s v="Wallmart"/>
    <n v="10.050000000000001"/>
    <x v="0"/>
    <x v="13"/>
    <x v="0"/>
  </r>
  <r>
    <s v="Food"/>
    <n v="48.47"/>
    <x v="0"/>
    <x v="14"/>
    <x v="0"/>
  </r>
  <r>
    <s v="Rental car gas"/>
    <n v="30"/>
    <x v="3"/>
    <x v="15"/>
    <x v="2"/>
  </r>
  <r>
    <s v="Auto"/>
    <n v="39.14"/>
    <x v="3"/>
    <x v="16"/>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x v="0"/>
    <d v="2020-11-01T00:00:00"/>
    <n v="100"/>
    <n v="7.0000000000000009"/>
    <n v="107"/>
  </r>
  <r>
    <x v="1"/>
    <x v="1"/>
    <x v="1"/>
    <d v="2020-11-02T00:00:00"/>
    <n v="50"/>
    <n v="3.5000000000000004"/>
    <n v="53.5"/>
  </r>
  <r>
    <x v="1"/>
    <x v="0"/>
    <x v="2"/>
    <d v="2020-11-01T00:00:00"/>
    <n v="18"/>
    <n v="1.2600000000000002"/>
    <n v="19.260000000000002"/>
  </r>
  <r>
    <x v="2"/>
    <x v="1"/>
    <x v="3"/>
    <d v="2020-11-01T00:00:00"/>
    <n v="12"/>
    <n v="0.84000000000000008"/>
    <n v="12.84"/>
  </r>
  <r>
    <x v="1"/>
    <x v="1"/>
    <x v="4"/>
    <d v="2020-10-31T00:00:00"/>
    <n v="55"/>
    <n v="3.8500000000000005"/>
    <n v="58.85"/>
  </r>
  <r>
    <x v="0"/>
    <x v="2"/>
    <x v="5"/>
    <d v="2020-10-31T00:00:00"/>
    <n v="20"/>
    <n v="1.4000000000000001"/>
    <n v="21.4"/>
  </r>
  <r>
    <x v="0"/>
    <x v="2"/>
    <x v="6"/>
    <d v="2020-10-31T00:00:00"/>
    <n v="32.58"/>
    <n v="2.2806000000000002"/>
    <n v="34.860599999999998"/>
  </r>
  <r>
    <x v="1"/>
    <x v="1"/>
    <x v="7"/>
    <d v="2020-11-02T00:00:00"/>
    <n v="14"/>
    <n v="0.98000000000000009"/>
    <n v="14.98"/>
  </r>
  <r>
    <x v="2"/>
    <x v="0"/>
    <x v="8"/>
    <d v="2020-11-01T00:00:00"/>
    <n v="19"/>
    <n v="1.33"/>
    <n v="20.329999999999998"/>
  </r>
  <r>
    <x v="0"/>
    <x v="3"/>
    <x v="8"/>
    <d v="2020-10-31T00:00:00"/>
    <n v="25"/>
    <n v="1.7500000000000002"/>
    <n v="26.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0095ED-840F-4187-9320-9A898D3684B4}" name="PivotTable5" cacheId="0" applyNumberFormats="0" applyBorderFormats="0" applyFontFormats="0" applyPatternFormats="0" applyAlignmentFormats="0" applyWidthHeightFormats="1" dataCaption="Values" updatedVersion="6" minRefreshableVersion="3" showDrill="0" useAutoFormatting="1" itemPrintTitles="1" createdVersion="6" indent="0" showHeaders="0" outline="1" outlineData="1" multipleFieldFilters="0" chartFormat="1">
  <location ref="O1:T8" firstHeaderRow="1" firstDataRow="2" firstDataCol="1"/>
  <pivotFields count="7">
    <pivotField showAll="0"/>
    <pivotField dataField="1" numFmtId="44" showAll="0"/>
    <pivotField axis="axisCol" showAll="0">
      <items count="5">
        <item x="3"/>
        <item x="1"/>
        <item x="2"/>
        <item x="0"/>
        <item t="default"/>
      </items>
    </pivotField>
    <pivotField numFmtId="175" showAll="0"/>
    <pivotField axis="axisRow" showAll="0">
      <items count="6">
        <item x="0"/>
        <item x="3"/>
        <item x="2"/>
        <item x="1"/>
        <item x="4"/>
        <item t="default"/>
      </items>
    </pivotField>
    <pivotField showAll="0" defaultSubtotal="0"/>
    <pivotField showAll="0" defaultSubtotal="0"/>
  </pivotFields>
  <rowFields count="1">
    <field x="4"/>
  </rowFields>
  <rowItems count="6">
    <i>
      <x/>
    </i>
    <i>
      <x v="1"/>
    </i>
    <i>
      <x v="2"/>
    </i>
    <i>
      <x v="3"/>
    </i>
    <i>
      <x v="4"/>
    </i>
    <i t="grand">
      <x/>
    </i>
  </rowItems>
  <colFields count="1">
    <field x="2"/>
  </colFields>
  <colItems count="5">
    <i>
      <x/>
    </i>
    <i>
      <x v="1"/>
    </i>
    <i>
      <x v="2"/>
    </i>
    <i>
      <x v="3"/>
    </i>
    <i t="grand">
      <x/>
    </i>
  </colItems>
  <dataFields count="1">
    <dataField name="Totals" fld="1" baseField="4" baseItem="0"/>
  </dataFields>
  <formats count="11">
    <format dxfId="127">
      <pivotArea type="all" dataOnly="0" outline="0" fieldPosition="0"/>
    </format>
    <format dxfId="126">
      <pivotArea outline="0" collapsedLevelsAreSubtotals="1" fieldPosition="0"/>
    </format>
    <format dxfId="125">
      <pivotArea type="origin" dataOnly="0" labelOnly="1" outline="0" fieldPosition="0"/>
    </format>
    <format dxfId="124">
      <pivotArea type="topRight" dataOnly="0" labelOnly="1" outline="0" fieldPosition="0"/>
    </format>
    <format dxfId="123">
      <pivotArea dataOnly="0" labelOnly="1" fieldPosition="0">
        <references count="1">
          <reference field="4" count="0"/>
        </references>
      </pivotArea>
    </format>
    <format dxfId="122">
      <pivotArea dataOnly="0" labelOnly="1" grandRow="1" outline="0" fieldPosition="0"/>
    </format>
    <format dxfId="121">
      <pivotArea dataOnly="0" labelOnly="1" fieldPosition="0">
        <references count="1">
          <reference field="2" count="0"/>
        </references>
      </pivotArea>
    </format>
    <format dxfId="120">
      <pivotArea dataOnly="0" labelOnly="1" grandCol="1" outline="0" fieldPosition="0"/>
    </format>
    <format dxfId="119">
      <pivotArea type="topRight" dataOnly="0" labelOnly="1" outline="0" offset="A1" fieldPosition="0"/>
    </format>
    <format dxfId="118">
      <pivotArea dataOnly="0" labelOnly="1" fieldPosition="0">
        <references count="1">
          <reference field="2" count="2">
            <x v="0"/>
            <x v="1"/>
          </reference>
        </references>
      </pivotArea>
    </format>
    <format dxfId="117">
      <pivotArea type="all" dataOnly="0" outline="0" fieldPosition="0"/>
    </format>
  </formats>
  <conditionalFormats count="1">
    <conditionalFormat priority="1">
      <pivotAreas count="1">
        <pivotArea type="data" grandCol="1" collapsedLevelsAreSubtotals="1" fieldPosition="0">
          <references count="2">
            <reference field="4294967294" count="1" selected="0">
              <x v="0"/>
            </reference>
            <reference field="4" count="5">
              <x v="0"/>
              <x v="1"/>
              <x v="2"/>
              <x v="3"/>
              <x v="4"/>
            </reference>
          </references>
        </pivotArea>
      </pivotAreas>
    </conditionalFormat>
  </conditional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1" cacheId="0" applyNumberFormats="0" applyBorderFormats="0" applyFontFormats="0" applyPatternFormats="0" applyAlignmentFormats="0" applyWidthHeightFormats="1" dataCaption="Values" updatedVersion="6" minRefreshableVersion="3" showDrill="0" useAutoFormatting="1" itemPrintTitles="1" createdVersion="6" indent="0" showHeaders="0" outline="1" outlineData="1" multipleFieldFilters="0" chartFormat="1">
  <location ref="W3:Y6" firstHeaderRow="0" firstDataRow="1" firstDataCol="1"/>
  <pivotFields count="7">
    <pivotField subtotalTop="0" showAll="0"/>
    <pivotField dataField="1" numFmtId="44" subtotalTop="0" showAll="0"/>
    <pivotField subtotalTop="0" showAll="0"/>
    <pivotField numFmtId="175" subtotalTop="0" showAll="0">
      <items count="15">
        <item x="0"/>
        <item x="1"/>
        <item x="2"/>
        <item x="3"/>
        <item x="4"/>
        <item x="5"/>
        <item x="6"/>
        <item x="7"/>
        <item x="8"/>
        <item x="9"/>
        <item x="10"/>
        <item x="11"/>
        <item x="12"/>
        <item x="13"/>
        <item t="default"/>
      </items>
    </pivotField>
    <pivotField subtotalTop="0" showAll="0"/>
    <pivotField subtotalTop="0" showAll="0">
      <items count="7">
        <item sd="0" x="0"/>
        <item sd="0" x="1"/>
        <item sd="0" x="2"/>
        <item sd="0" x="3"/>
        <item sd="0" x="4"/>
        <item sd="0" x="5"/>
        <item t="default"/>
      </items>
    </pivotField>
    <pivotField axis="axisRow" subtotalTop="0" showAll="0">
      <items count="13">
        <item h="1" sd="0" x="0"/>
        <item h="1" sd="0" x="1"/>
        <item h="1" sd="0" x="2"/>
        <item h="1" sd="0" x="3"/>
        <item h="1" sd="0" x="4"/>
        <item h="1" sd="0" x="5"/>
        <item h="1" sd="0" x="6"/>
        <item h="1" sd="0" x="7"/>
        <item h="1" sd="0" x="8"/>
        <item sd="0" x="9"/>
        <item sd="0" x="10"/>
        <item h="1" sd="0" x="11"/>
        <item t="default"/>
      </items>
    </pivotField>
  </pivotFields>
  <rowFields count="1">
    <field x="6"/>
  </rowFields>
  <rowItems count="3">
    <i>
      <x v="9"/>
    </i>
    <i>
      <x v="10"/>
    </i>
    <i t="grand">
      <x/>
    </i>
  </rowItems>
  <colFields count="1">
    <field x="-2"/>
  </colFields>
  <colItems count="2">
    <i>
      <x/>
    </i>
    <i i="1">
      <x v="1"/>
    </i>
  </colItems>
  <dataFields count="2">
    <dataField name="Sum" fld="1" baseField="6" baseItem="10" numFmtId="176"/>
    <dataField name="%" fld="1" showDataAs="percentOfTotal" baseField="6" baseItem="9" numFmtId="9"/>
  </dataFields>
  <formats count="49">
    <format dxfId="176">
      <pivotArea type="all" dataOnly="0" outline="0" fieldPosition="0"/>
    </format>
    <format dxfId="175">
      <pivotArea outline="0" collapsedLevelsAreSubtotals="1" fieldPosition="0"/>
    </format>
    <format dxfId="174">
      <pivotArea dataOnly="0" labelOnly="1" fieldPosition="0">
        <references count="1">
          <reference field="6" count="0"/>
        </references>
      </pivotArea>
    </format>
    <format dxfId="173">
      <pivotArea dataOnly="0" labelOnly="1" grandRow="1" outline="0" fieldPosition="0"/>
    </format>
    <format dxfId="172">
      <pivotArea dataOnly="0" labelOnly="1" outline="0" fieldPosition="0">
        <references count="1">
          <reference field="4294967294" count="2">
            <x v="0"/>
            <x v="1"/>
          </reference>
        </references>
      </pivotArea>
    </format>
    <format dxfId="171">
      <pivotArea type="all" dataOnly="0" outline="0" fieldPosition="0"/>
    </format>
    <format dxfId="170">
      <pivotArea outline="0" collapsedLevelsAreSubtotals="1" fieldPosition="0"/>
    </format>
    <format dxfId="169">
      <pivotArea dataOnly="0" labelOnly="1" fieldPosition="0">
        <references count="1">
          <reference field="6" count="0"/>
        </references>
      </pivotArea>
    </format>
    <format dxfId="168">
      <pivotArea dataOnly="0" labelOnly="1" grandRow="1" outline="0" fieldPosition="0"/>
    </format>
    <format dxfId="167">
      <pivotArea dataOnly="0" labelOnly="1" outline="0" fieldPosition="0">
        <references count="1">
          <reference field="4294967294" count="2">
            <x v="0"/>
            <x v="1"/>
          </reference>
        </references>
      </pivotArea>
    </format>
    <format dxfId="166">
      <pivotArea type="all" dataOnly="0" outline="0" fieldPosition="0"/>
    </format>
    <format dxfId="165">
      <pivotArea outline="0" collapsedLevelsAreSubtotals="1" fieldPosition="0"/>
    </format>
    <format dxfId="164">
      <pivotArea dataOnly="0" labelOnly="1" fieldPosition="0">
        <references count="1">
          <reference field="6" count="0"/>
        </references>
      </pivotArea>
    </format>
    <format dxfId="163">
      <pivotArea dataOnly="0" labelOnly="1" grandRow="1" outline="0" fieldPosition="0"/>
    </format>
    <format dxfId="162">
      <pivotArea dataOnly="0" labelOnly="1" outline="0" fieldPosition="0">
        <references count="1">
          <reference field="4294967294" count="2">
            <x v="0"/>
            <x v="1"/>
          </reference>
        </references>
      </pivotArea>
    </format>
    <format dxfId="161">
      <pivotArea type="all" dataOnly="0" outline="0" fieldPosition="0"/>
    </format>
    <format dxfId="160">
      <pivotArea outline="0" collapsedLevelsAreSubtotals="1" fieldPosition="0"/>
    </format>
    <format dxfId="159">
      <pivotArea dataOnly="0" labelOnly="1" fieldPosition="0">
        <references count="1">
          <reference field="6" count="0"/>
        </references>
      </pivotArea>
    </format>
    <format dxfId="158">
      <pivotArea dataOnly="0" labelOnly="1" grandRow="1" outline="0" fieldPosition="0"/>
    </format>
    <format dxfId="157">
      <pivotArea dataOnly="0" labelOnly="1" outline="0" fieldPosition="0">
        <references count="1">
          <reference field="4294967294" count="2">
            <x v="0"/>
            <x v="1"/>
          </reference>
        </references>
      </pivotArea>
    </format>
    <format dxfId="156">
      <pivotArea type="all" dataOnly="0" outline="0" fieldPosition="0"/>
    </format>
    <format dxfId="155">
      <pivotArea outline="0" collapsedLevelsAreSubtotals="1" fieldPosition="0"/>
    </format>
    <format dxfId="154">
      <pivotArea dataOnly="0" labelOnly="1" fieldPosition="0">
        <references count="1">
          <reference field="6" count="0"/>
        </references>
      </pivotArea>
    </format>
    <format dxfId="153">
      <pivotArea dataOnly="0" labelOnly="1" grandRow="1" outline="0" fieldPosition="0"/>
    </format>
    <format dxfId="152">
      <pivotArea dataOnly="0" labelOnly="1" outline="0" fieldPosition="0">
        <references count="1">
          <reference field="4294967294" count="2">
            <x v="0"/>
            <x v="1"/>
          </reference>
        </references>
      </pivotArea>
    </format>
    <format dxfId="151">
      <pivotArea type="all" dataOnly="0" outline="0" fieldPosition="0"/>
    </format>
    <format dxfId="150">
      <pivotArea outline="0" collapsedLevelsAreSubtotals="1" fieldPosition="0"/>
    </format>
    <format dxfId="149">
      <pivotArea dataOnly="0" labelOnly="1" fieldPosition="0">
        <references count="1">
          <reference field="6" count="0"/>
        </references>
      </pivotArea>
    </format>
    <format dxfId="148">
      <pivotArea dataOnly="0" labelOnly="1" grandRow="1" outline="0" fieldPosition="0"/>
    </format>
    <format dxfId="147">
      <pivotArea dataOnly="0" labelOnly="1" outline="0" fieldPosition="0">
        <references count="1">
          <reference field="4294967294" count="2">
            <x v="0"/>
            <x v="1"/>
          </reference>
        </references>
      </pivotArea>
    </format>
    <format dxfId="146">
      <pivotArea collapsedLevelsAreSubtotals="1" fieldPosition="0">
        <references count="2">
          <reference field="4294967294" count="1" selected="0">
            <x v="1"/>
          </reference>
          <reference field="6" count="0"/>
        </references>
      </pivotArea>
    </format>
    <format dxfId="145">
      <pivotArea type="all" dataOnly="0" outline="0" fieldPosition="0"/>
    </format>
    <format dxfId="144">
      <pivotArea outline="0" collapsedLevelsAreSubtotals="1" fieldPosition="0"/>
    </format>
    <format dxfId="143">
      <pivotArea dataOnly="0" labelOnly="1" fieldPosition="0">
        <references count="1">
          <reference field="6" count="0"/>
        </references>
      </pivotArea>
    </format>
    <format dxfId="142">
      <pivotArea dataOnly="0" labelOnly="1" grandRow="1" outline="0" fieldPosition="0"/>
    </format>
    <format dxfId="141">
      <pivotArea dataOnly="0" labelOnly="1" outline="0" fieldPosition="0">
        <references count="1">
          <reference field="4294967294" count="2">
            <x v="0"/>
            <x v="1"/>
          </reference>
        </references>
      </pivotArea>
    </format>
    <format dxfId="140">
      <pivotArea type="all" dataOnly="0" outline="0" fieldPosition="0"/>
    </format>
    <format dxfId="139">
      <pivotArea outline="0" collapsedLevelsAreSubtotals="1" fieldPosition="0"/>
    </format>
    <format dxfId="138">
      <pivotArea dataOnly="0" labelOnly="1" fieldPosition="0">
        <references count="1">
          <reference field="6" count="0"/>
        </references>
      </pivotArea>
    </format>
    <format dxfId="137">
      <pivotArea dataOnly="0" labelOnly="1" grandRow="1" outline="0" fieldPosition="0"/>
    </format>
    <format dxfId="136">
      <pivotArea dataOnly="0" labelOnly="1" outline="0" fieldPosition="0">
        <references count="1">
          <reference field="4294967294" count="2">
            <x v="0"/>
            <x v="1"/>
          </reference>
        </references>
      </pivotArea>
    </format>
    <format dxfId="135">
      <pivotArea type="all" dataOnly="0" outline="0" fieldPosition="0"/>
    </format>
    <format dxfId="134">
      <pivotArea outline="0" collapsedLevelsAreSubtotals="1" fieldPosition="0"/>
    </format>
    <format dxfId="133">
      <pivotArea dataOnly="0" labelOnly="1" fieldPosition="0">
        <references count="1">
          <reference field="6" count="0"/>
        </references>
      </pivotArea>
    </format>
    <format dxfId="132">
      <pivotArea dataOnly="0" labelOnly="1" grandRow="1" outline="0" fieldPosition="0"/>
    </format>
    <format dxfId="131">
      <pivotArea dataOnly="0" labelOnly="1" outline="0" fieldPosition="0">
        <references count="1">
          <reference field="4294967294" count="2">
            <x v="0"/>
            <x v="1"/>
          </reference>
        </references>
      </pivotArea>
    </format>
    <format dxfId="130">
      <pivotArea outline="0" fieldPosition="0">
        <references count="1">
          <reference field="4294967294" count="1">
            <x v="1"/>
          </reference>
        </references>
      </pivotArea>
    </format>
    <format dxfId="129">
      <pivotArea dataOnly="0" labelOnly="1" outline="0" fieldPosition="0">
        <references count="1">
          <reference field="4294967294" count="2">
            <x v="0"/>
            <x v="1"/>
          </reference>
        </references>
      </pivotArea>
    </format>
    <format dxfId="128">
      <pivotArea outline="0" fieldPosition="0">
        <references count="1">
          <reference field="4294967294" count="1">
            <x v="0"/>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2">
          <reference field="4294967294" count="1" selected="0">
            <x v="0"/>
          </reference>
          <reference field="6" count="1" selected="0">
            <x v="9"/>
          </reference>
        </references>
      </pivotArea>
    </chartFormat>
    <chartFormat chart="0" format="3">
      <pivotArea type="data" outline="0" fieldPosition="0">
        <references count="2">
          <reference field="4294967294" count="1" selected="0">
            <x v="0"/>
          </reference>
          <reference field="6" count="1" selected="0">
            <x v="10"/>
          </reference>
        </references>
      </pivotArea>
    </chartFormat>
    <chartFormat chart="0" format="4">
      <pivotArea type="data" outline="0" fieldPosition="0">
        <references count="2">
          <reference field="4294967294" count="1" selected="0">
            <x v="1"/>
          </reference>
          <reference field="6" count="1" selected="0">
            <x v="9"/>
          </reference>
        </references>
      </pivotArea>
    </chartFormat>
    <chartFormat chart="0" format="5">
      <pivotArea type="data" outline="0" fieldPosition="0">
        <references count="2">
          <reference field="4294967294" count="1" selected="0">
            <x v="1"/>
          </reference>
          <reference field="6" count="1" selected="0">
            <x v="10"/>
          </reference>
        </references>
      </pivotArea>
    </chartFormat>
  </chart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1" cacheId="1" applyNumberFormats="0" applyBorderFormats="0" applyFontFormats="0" applyPatternFormats="0" applyAlignmentFormats="0" applyWidthHeightFormats="1" dataCaption="Values" updatedVersion="6" minRefreshableVersion="3" useAutoFormatting="1" itemPrintTitles="1" createdVersion="6" indent="0" showHeaders="0" outline="1" outlineData="1" multipleFieldFilters="0" chartFormat="4">
  <location ref="B19:F25" firstHeaderRow="1" firstDataRow="2" firstDataCol="1"/>
  <pivotFields count="7">
    <pivotField axis="axisCol" showAll="0">
      <items count="4">
        <item x="1"/>
        <item x="2"/>
        <item x="0"/>
        <item t="default"/>
      </items>
    </pivotField>
    <pivotField axis="axisRow" showAll="0">
      <items count="5">
        <item sd="0" x="0"/>
        <item sd="0" x="3"/>
        <item sd="0" x="1"/>
        <item sd="0" x="2"/>
        <item t="default"/>
      </items>
    </pivotField>
    <pivotField axis="axisRow" showAll="0">
      <items count="11">
        <item x="5"/>
        <item x="6"/>
        <item x="7"/>
        <item x="8"/>
        <item x="2"/>
        <item x="0"/>
        <item x="4"/>
        <item m="1" x="9"/>
        <item x="1"/>
        <item x="3"/>
        <item t="default"/>
      </items>
    </pivotField>
    <pivotField numFmtId="165" showAll="0"/>
    <pivotField dataField="1" numFmtId="176" showAll="0"/>
    <pivotField numFmtId="176" showAll="0"/>
    <pivotField numFmtId="176" showAll="0"/>
  </pivotFields>
  <rowFields count="2">
    <field x="1"/>
    <field x="2"/>
  </rowFields>
  <rowItems count="5">
    <i>
      <x/>
    </i>
    <i>
      <x v="1"/>
    </i>
    <i>
      <x v="2"/>
    </i>
    <i>
      <x v="3"/>
    </i>
    <i t="grand">
      <x/>
    </i>
  </rowItems>
  <colFields count="1">
    <field x="0"/>
  </colFields>
  <colItems count="4">
    <i>
      <x/>
    </i>
    <i>
      <x v="1"/>
    </i>
    <i>
      <x v="2"/>
    </i>
    <i t="grand">
      <x/>
    </i>
  </colItems>
  <dataFields count="1">
    <dataField name="Sum of Amt" fld="4" baseField="0" baseItem="0" numFmtId="176"/>
  </dataFields>
  <formats count="18">
    <format dxfId="116">
      <pivotArea collapsedLevelsAreSubtotals="1" fieldPosition="0">
        <references count="3">
          <reference field="4294967294" count="1" selected="0">
            <x v="0"/>
          </reference>
          <reference field="0" count="2">
            <x v="0"/>
            <x v="1"/>
          </reference>
          <reference field="1" count="0" selected="0"/>
        </references>
      </pivotArea>
    </format>
    <format dxfId="115">
      <pivotArea outline="0" collapsedLevelsAreSubtotals="1" fieldPosition="0"/>
    </format>
    <format dxfId="114">
      <pivotArea type="all" dataOnly="0" outline="0" fieldPosition="0"/>
    </format>
    <format dxfId="113">
      <pivotArea outline="0" collapsedLevelsAreSubtotals="1" fieldPosition="0"/>
    </format>
    <format dxfId="112">
      <pivotArea type="origin" dataOnly="0" labelOnly="1" outline="0" fieldPosition="0"/>
    </format>
    <format dxfId="111">
      <pivotArea type="topRight" dataOnly="0" labelOnly="1" outline="0" fieldPosition="0"/>
    </format>
    <format dxfId="110">
      <pivotArea dataOnly="0" labelOnly="1" fieldPosition="0">
        <references count="1">
          <reference field="1" count="0"/>
        </references>
      </pivotArea>
    </format>
    <format dxfId="109">
      <pivotArea dataOnly="0" labelOnly="1" grandRow="1" outline="0" fieldPosition="0"/>
    </format>
    <format dxfId="108">
      <pivotArea dataOnly="0" labelOnly="1" fieldPosition="0">
        <references count="1">
          <reference field="0" count="0"/>
        </references>
      </pivotArea>
    </format>
    <format dxfId="107">
      <pivotArea dataOnly="0" labelOnly="1" grandCol="1" outline="0" fieldPosition="0"/>
    </format>
    <format dxfId="106">
      <pivotArea type="all" dataOnly="0" outline="0" fieldPosition="0"/>
    </format>
    <format dxfId="105">
      <pivotArea outline="0" collapsedLevelsAreSubtotals="1" fieldPosition="0"/>
    </format>
    <format dxfId="104">
      <pivotArea type="origin" dataOnly="0" labelOnly="1" outline="0" fieldPosition="0"/>
    </format>
    <format dxfId="103">
      <pivotArea type="topRight" dataOnly="0" labelOnly="1" outline="0" fieldPosition="0"/>
    </format>
    <format dxfId="102">
      <pivotArea dataOnly="0" labelOnly="1" fieldPosition="0">
        <references count="1">
          <reference field="1" count="0"/>
        </references>
      </pivotArea>
    </format>
    <format dxfId="101">
      <pivotArea dataOnly="0" labelOnly="1" grandRow="1" outline="0" fieldPosition="0"/>
    </format>
    <format dxfId="100">
      <pivotArea dataOnly="0" labelOnly="1" fieldPosition="0">
        <references count="1">
          <reference field="0" count="0"/>
        </references>
      </pivotArea>
    </format>
    <format dxfId="99">
      <pivotArea dataOnly="0" labelOnly="1" grandCol="1" outline="0" fieldPosition="0"/>
    </format>
  </formats>
  <chartFormats count="7">
    <chartFormat chart="2" format="18" series="1">
      <pivotArea type="data" outline="0" fieldPosition="0">
        <references count="2">
          <reference field="4294967294" count="1" selected="0">
            <x v="0"/>
          </reference>
          <reference field="0" count="1" selected="0">
            <x v="0"/>
          </reference>
        </references>
      </pivotArea>
    </chartFormat>
    <chartFormat chart="2" format="19" series="1">
      <pivotArea type="data" outline="0" fieldPosition="0">
        <references count="2">
          <reference field="4294967294" count="1" selected="0">
            <x v="0"/>
          </reference>
          <reference field="0" count="1" selected="0">
            <x v="1"/>
          </reference>
        </references>
      </pivotArea>
    </chartFormat>
    <chartFormat chart="2" format="20" series="1">
      <pivotArea type="data" outline="0" fieldPosition="0">
        <references count="2">
          <reference field="4294967294" count="1" selected="0">
            <x v="0"/>
          </reference>
          <reference field="0" count="1" selected="0">
            <x v="2"/>
          </reference>
        </references>
      </pivotArea>
    </chartFormat>
    <chartFormat chart="3" format="21" series="1">
      <pivotArea type="data" outline="0" fieldPosition="0">
        <references count="2">
          <reference field="4294967294" count="1" selected="0">
            <x v="0"/>
          </reference>
          <reference field="0" count="1" selected="0">
            <x v="0"/>
          </reference>
        </references>
      </pivotArea>
    </chartFormat>
    <chartFormat chart="3" format="22" series="1">
      <pivotArea type="data" outline="0" fieldPosition="0">
        <references count="2">
          <reference field="4294967294" count="1" selected="0">
            <x v="0"/>
          </reference>
          <reference field="0" count="1" selected="0">
            <x v="1"/>
          </reference>
        </references>
      </pivotArea>
    </chartFormat>
    <chartFormat chart="3" format="23" series="1">
      <pivotArea type="data" outline="0" fieldPosition="0">
        <references count="2">
          <reference field="4294967294" count="1" selected="0">
            <x v="0"/>
          </reference>
          <reference field="0" count="1" selected="0">
            <x v="2"/>
          </reference>
        </references>
      </pivotArea>
    </chartFormat>
    <chartFormat chart="3" format="24" series="1">
      <pivotArea type="data" outline="0" fieldPosition="0">
        <references count="1">
          <reference field="4294967294" count="1" selected="0">
            <x v="0"/>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452B4533-A107-4277-B639-4FD016194A89}" sourceName="Category">
  <pivotTables>
    <pivotTable tabId="33" name="PivotTable1"/>
  </pivotTables>
  <data>
    <tabular pivotCacheId="3">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_Person" xr10:uid="{57FBE2D1-4EED-43AF-88B9-37FA5E80691C}" sourceName="Sales Person">
  <pivotTables>
    <pivotTable tabId="33" name="PivotTable1"/>
  </pivotTables>
  <data>
    <tabular pivotCacheId="3">
      <items count="4">
        <i x="0" s="1"/>
        <i x="3"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35A29B82-3FC7-4C50-9F7D-49E686FA3ED8}" cache="Slicer_Category" caption="Category" style="SlicerStyleLight3" rowHeight="241300"/>
  <slicer name="Sales Person" xr10:uid="{486223B6-B417-406E-934F-52B136E26980}" cache="Slicer_Sales_Person" caption="Sales Person" style="SlicerStyleLigh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7" displayName="Table7" ref="J3:L1590" totalsRowShown="0" headerRowDxfId="181" dataDxfId="180">
  <tableColumns count="3">
    <tableColumn id="1" xr3:uid="{00000000-0010-0000-0000-000001000000}" name="Zip IL" dataDxfId="179"/>
    <tableColumn id="2" xr3:uid="{00000000-0010-0000-0000-000002000000}" name="City" dataDxfId="178"/>
    <tableColumn id="3" xr3:uid="{00000000-0010-0000-0000-000003000000}" name="copy zip" dataDxfId="177">
      <calculatedColumnFormula>Zip!$J4</calculatedColumnFormula>
    </tableColumn>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DA071D-21E7-4FB9-80D0-DB368CEA782E}" name="Table3" displayName="Table3" ref="A3:G13" totalsRowShown="0" headerRowDxfId="98" dataDxfId="96" headerRowBorderDxfId="97" tableBorderDxfId="95">
  <autoFilter ref="A3:G13" xr:uid="{BB1A563B-6661-4723-9EEC-5C9D93175BEF}"/>
  <tableColumns count="7">
    <tableColumn id="1" xr3:uid="{CDBAFE52-49C7-4EFB-A1A0-4AA01D7802F1}" name="Category" dataDxfId="94"/>
    <tableColumn id="2" xr3:uid="{62E93110-6DBC-4CD9-BAA9-70AA1B75E7ED}" name="Sales Person" dataDxfId="93"/>
    <tableColumn id="3" xr3:uid="{FA6C013B-CC39-4400-9FF8-B3E8A82F9FFE}" name="Number" dataDxfId="92"/>
    <tableColumn id="4" xr3:uid="{4B1F7FFF-0477-4B60-B7D0-48A03ED364FC}" name="Date" dataDxfId="91"/>
    <tableColumn id="5" xr3:uid="{89EDBCAB-35C6-4C7B-B63B-C9ED81FBBB40}" name="Amt" dataDxfId="90"/>
    <tableColumn id="6" xr3:uid="{1FADC2BE-6860-4A5C-A17F-EDD14FE9B748}" name="Tax " dataDxfId="89">
      <calculatedColumnFormula>E4*$B$1</calculatedColumnFormula>
    </tableColumn>
    <tableColumn id="7" xr3:uid="{28ED02E4-9343-4BE2-B47E-E5D81DF5BCF3}" name="Total" dataDxfId="88">
      <calculatedColumnFormula>E4+F4</calculatedColumnFormula>
    </tableColumn>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6" displayName="Table6" ref="P11:U21" totalsRowShown="0">
  <autoFilter ref="P11:U21" xr:uid="{00000000-0009-0000-0100-000001000000}"/>
  <tableColumns count="6">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9" displayName="Table9" ref="AH13:AM105" totalsRowShown="0">
  <autoFilter ref="AH13:AM105" xr:uid="{00000000-0009-0000-0100-000002000000}"/>
  <tableColumns count="6">
    <tableColumn id="1" xr3:uid="{00000000-0010-0000-0500-000001000000}" name="Area"/>
    <tableColumn id="2" xr3:uid="{00000000-0010-0000-0500-000002000000}" name="Temp"/>
    <tableColumn id="3" xr3:uid="{00000000-0010-0000-0500-000003000000}" name="Weight"/>
    <tableColumn id="4" xr3:uid="{00000000-0010-0000-0500-000004000000}" name="Distance"/>
    <tableColumn id="5" xr3:uid="{00000000-0010-0000-0500-000005000000}" name="Amount"/>
    <tableColumn id="6" xr3:uid="{00000000-0010-0000-0500-000006000000}" name="Column6"/>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My_Index" displayName="My_Index" ref="AQ17:AY27" totalsRowShown="0" headerRowDxfId="87">
  <autoFilter ref="AQ17:AY27" xr:uid="{00000000-0009-0000-0100-000003000000}"/>
  <tableColumns count="9">
    <tableColumn id="1" xr3:uid="{00000000-0010-0000-0600-000001000000}" name="First"/>
    <tableColumn id="2" xr3:uid="{00000000-0010-0000-0600-000002000000}" name="Last"/>
    <tableColumn id="3" xr3:uid="{00000000-0010-0000-0600-000003000000}" name="Record" dataDxfId="86"/>
    <tableColumn id="4" xr3:uid="{00000000-0010-0000-0600-000004000000}" name="Ctry"/>
    <tableColumn id="5" xr3:uid="{00000000-0010-0000-0600-000005000000}" name="Zip" dataDxfId="85"/>
    <tableColumn id="6" xr3:uid="{00000000-0010-0000-0600-000006000000}" name="Triad" dataDxfId="84"/>
    <tableColumn id="7" xr3:uid="{00000000-0010-0000-0600-000007000000}" name="A"/>
    <tableColumn id="8" xr3:uid="{00000000-0010-0000-0600-000008000000}" name="B"/>
    <tableColumn id="9" xr3:uid="{00000000-0010-0000-0600-000009000000}" name="Totals" dataDxfId="83">
      <calculatedColumnFormula>My_Index[[#This Row],[A]]+My_Index[[#This Row],[B]]</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memb5" displayName="memb5" ref="CB13:CN23" headerRowDxfId="82" dataDxfId="81" tableBorderDxfId="80">
  <autoFilter ref="CB13:CN23" xr:uid="{00000000-0009-0000-0100-000004000000}"/>
  <tableColumns count="13">
    <tableColumn id="1" xr3:uid="{00000000-0010-0000-0700-000001000000}" name="First" totalsRowLabel="Total" dataDxfId="79" totalsRowDxfId="78"/>
    <tableColumn id="2" xr3:uid="{00000000-0010-0000-0700-000002000000}" name="Last" dataDxfId="77" totalsRowDxfId="76"/>
    <tableColumn id="3" xr3:uid="{00000000-0010-0000-0700-000003000000}" name="Date" dataDxfId="75" totalsRowDxfId="74"/>
    <tableColumn id="4" xr3:uid="{00000000-0010-0000-0700-000004000000}" name="Gender" dataDxfId="73" totalsRowDxfId="72"/>
    <tableColumn id="5" xr3:uid="{00000000-0010-0000-0700-000005000000}" name="Amt" dataDxfId="71" totalsRowDxfId="70"/>
    <tableColumn id="6" xr3:uid="{00000000-0010-0000-0700-000006000000}" name="Rate" dataDxfId="69" totalsRowDxfId="68"/>
    <tableColumn id="7" xr3:uid="{00000000-0010-0000-0700-000007000000}" name="Female" dataDxfId="67" totalsRowDxfId="66"/>
    <tableColumn id="8" xr3:uid="{00000000-0010-0000-0700-000008000000}" name="Male" dataDxfId="65" totalsRowDxfId="64"/>
    <tableColumn id="9" xr3:uid="{00000000-0010-0000-0700-000009000000}" name="Before 2015" dataDxfId="63" totalsRowDxfId="62"/>
    <tableColumn id="10" xr3:uid="{00000000-0010-0000-0700-00000A000000}" name="2015" dataDxfId="61" totalsRowDxfId="60"/>
    <tableColumn id="11" xr3:uid="{00000000-0010-0000-0700-00000B000000}" name="membership" dataDxfId="59" totalsRowDxfId="58"/>
    <tableColumn id="12" xr3:uid="{00000000-0010-0000-0700-00000C000000}" name="Column1" dataDxfId="57" totalsRowDxfId="56"/>
    <tableColumn id="13" xr3:uid="{00000000-0010-0000-0700-00000D000000}" name="Column2" totalsRowFunction="count" dataDxfId="55" totalsRowDxfId="5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mem_4" displayName="mem_4" ref="BG13:BR25" totalsRowCount="1" headerRowDxfId="53" dataDxfId="52" tableBorderDxfId="51">
  <autoFilter ref="BG13:BR24" xr:uid="{00000000-0009-0000-0100-000005000000}"/>
  <sortState xmlns:xlrd2="http://schemas.microsoft.com/office/spreadsheetml/2017/richdata2" ref="BG14:BQ23">
    <sortCondition ref="BI6:BI16"/>
  </sortState>
  <tableColumns count="12">
    <tableColumn id="1" xr3:uid="{00000000-0010-0000-0800-000001000000}" name="First" totalsRowLabel="Total" dataDxfId="50" totalsRowDxfId="49"/>
    <tableColumn id="2" xr3:uid="{00000000-0010-0000-0800-000002000000}" name="Last" dataDxfId="48" totalsRowDxfId="47"/>
    <tableColumn id="3" xr3:uid="{00000000-0010-0000-0800-000003000000}" name="Date" dataDxfId="46" totalsRowDxfId="45"/>
    <tableColumn id="4" xr3:uid="{00000000-0010-0000-0800-000004000000}" name="Gender" dataDxfId="44" totalsRowDxfId="43"/>
    <tableColumn id="5" xr3:uid="{00000000-0010-0000-0800-000005000000}" name="Amt" dataDxfId="42" totalsRowDxfId="41"/>
    <tableColumn id="6" xr3:uid="{00000000-0010-0000-0800-000006000000}" name="M_Amt" totalsRowFunction="sum" dataDxfId="40" totalsRowDxfId="39"/>
    <tableColumn id="7" xr3:uid="{00000000-0010-0000-0800-000007000000}" name="Female" dataDxfId="38" totalsRowDxfId="37"/>
    <tableColumn id="8" xr3:uid="{00000000-0010-0000-0800-000008000000}" name="Male" dataDxfId="36" totalsRowDxfId="35"/>
    <tableColumn id="12" xr3:uid="{00000000-0010-0000-0800-00000C000000}" name="Before 2015" dataDxfId="34" totalsRowDxfId="33"/>
    <tableColumn id="9" xr3:uid="{00000000-0010-0000-0800-000009000000}" name="2015" dataDxfId="32" totalsRowDxfId="31"/>
    <tableColumn id="10" xr3:uid="{00000000-0010-0000-0800-00000A000000}" name="membership" dataDxfId="30" totalsRowDxfId="29"/>
    <tableColumn id="11" xr3:uid="{00000000-0010-0000-0800-00000B000000}" name="Column1" totalsRowFunction="count" dataDxfId="28" totalsRowDxfId="27"/>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tools.usps.com/go/ZipLookupAction_input" TargetMode="Externa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ivotTable" Target="../pivotTables/pivotTable3.xml"/><Relationship Id="rId5" Type="http://schemas.microsoft.com/office/2007/relationships/slicer" Target="../slicers/slicer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749992370372631"/>
  </sheetPr>
  <dimension ref="D2:T15"/>
  <sheetViews>
    <sheetView workbookViewId="0"/>
  </sheetViews>
  <sheetFormatPr defaultColWidth="11.28515625" defaultRowHeight="20.25" customHeight="1" x14ac:dyDescent="0.25"/>
  <cols>
    <col min="1" max="1" width="3.5703125" style="186" customWidth="1"/>
    <col min="2" max="2" width="5.140625" style="186" customWidth="1"/>
    <col min="3" max="3" width="11.28515625" style="186"/>
    <col min="4" max="4" width="19.5703125" style="186" bestFit="1" customWidth="1"/>
    <col min="5" max="5" width="51" style="186" bestFit="1" customWidth="1"/>
    <col min="6" max="6" width="71.42578125" style="186" bestFit="1" customWidth="1"/>
    <col min="7" max="16384" width="11.28515625" style="186"/>
  </cols>
  <sheetData>
    <row r="2" spans="4:20" ht="20.25" customHeight="1" x14ac:dyDescent="0.25">
      <c r="D2" s="312"/>
      <c r="E2" s="313" t="s">
        <v>417</v>
      </c>
      <c r="F2" s="314" t="s">
        <v>240</v>
      </c>
      <c r="G2" s="197"/>
      <c r="H2" s="197"/>
      <c r="I2" s="197"/>
      <c r="J2" s="197"/>
      <c r="K2" s="197"/>
      <c r="L2" s="197"/>
      <c r="M2" s="197"/>
      <c r="N2" s="197"/>
      <c r="O2" s="197"/>
      <c r="P2" s="197"/>
      <c r="Q2" s="197"/>
      <c r="R2" s="197"/>
      <c r="S2" s="197"/>
      <c r="T2" s="197"/>
    </row>
    <row r="3" spans="4:20" ht="20.25" customHeight="1" x14ac:dyDescent="0.25">
      <c r="D3" s="310" t="s">
        <v>206</v>
      </c>
      <c r="E3" s="311" t="s">
        <v>239</v>
      </c>
      <c r="F3" s="311" t="s">
        <v>411</v>
      </c>
    </row>
    <row r="4" spans="4:20" ht="20.25" customHeight="1" x14ac:dyDescent="0.25">
      <c r="D4" s="315" t="s">
        <v>1768</v>
      </c>
      <c r="E4" s="311" t="s">
        <v>241</v>
      </c>
      <c r="F4" s="311"/>
    </row>
    <row r="5" spans="4:20" ht="20.25" customHeight="1" x14ac:dyDescent="0.25">
      <c r="D5" s="315" t="s">
        <v>1767</v>
      </c>
      <c r="E5" s="311" t="s">
        <v>242</v>
      </c>
      <c r="F5" s="311"/>
    </row>
    <row r="6" spans="4:20" ht="20.25" customHeight="1" x14ac:dyDescent="0.25">
      <c r="D6" s="315" t="s">
        <v>1766</v>
      </c>
      <c r="E6" s="311" t="s">
        <v>1769</v>
      </c>
      <c r="F6" s="311"/>
    </row>
    <row r="7" spans="4:20" ht="20.25" customHeight="1" x14ac:dyDescent="0.25">
      <c r="D7" s="310" t="s">
        <v>238</v>
      </c>
      <c r="E7" s="311" t="s">
        <v>237</v>
      </c>
      <c r="F7" s="311"/>
    </row>
    <row r="8" spans="4:20" ht="20.25" customHeight="1" x14ac:dyDescent="0.25">
      <c r="D8" s="310" t="s">
        <v>409</v>
      </c>
      <c r="E8" s="311"/>
      <c r="F8" s="311"/>
    </row>
    <row r="9" spans="4:20" ht="20.25" customHeight="1" x14ac:dyDescent="0.25">
      <c r="D9" s="310" t="s">
        <v>410</v>
      </c>
      <c r="E9" s="311"/>
      <c r="F9" s="311"/>
    </row>
    <row r="10" spans="4:20" ht="20.25" customHeight="1" x14ac:dyDescent="0.25">
      <c r="D10" s="315" t="s">
        <v>1841</v>
      </c>
      <c r="E10" s="311"/>
      <c r="F10" s="311"/>
    </row>
    <row r="11" spans="4:20" ht="20.25" customHeight="1" x14ac:dyDescent="0.25">
      <c r="D11" s="315" t="s">
        <v>1842</v>
      </c>
      <c r="E11" s="311" t="s">
        <v>1843</v>
      </c>
      <c r="F11" s="311"/>
    </row>
    <row r="12" spans="4:20" ht="20.25" customHeight="1" x14ac:dyDescent="0.25">
      <c r="D12" s="387" t="s">
        <v>1844</v>
      </c>
      <c r="E12" s="309" t="s">
        <v>1805</v>
      </c>
      <c r="F12" s="309"/>
    </row>
    <row r="13" spans="4:20" ht="20.25" customHeight="1" x14ac:dyDescent="0.25">
      <c r="D13" s="310" t="s">
        <v>415</v>
      </c>
      <c r="E13" s="311"/>
      <c r="F13" s="311"/>
    </row>
    <row r="14" spans="4:20" ht="20.25" customHeight="1" x14ac:dyDescent="0.25">
      <c r="D14" s="310" t="s">
        <v>416</v>
      </c>
      <c r="E14" s="311" t="s">
        <v>1806</v>
      </c>
      <c r="F14" s="311"/>
    </row>
    <row r="15" spans="4:20" ht="20.25" customHeight="1" x14ac:dyDescent="0.25">
      <c r="D15" s="387" t="s">
        <v>456</v>
      </c>
      <c r="E15" s="309" t="s">
        <v>460</v>
      </c>
      <c r="F15" s="309"/>
    </row>
  </sheetData>
  <hyperlinks>
    <hyperlink ref="D3" location="'Locking Cells'!A1" display="Locking Cells" xr:uid="{00000000-0004-0000-0000-000000000000}"/>
    <hyperlink ref="D4" location="'VLOOKUP FALSE'!A1" tooltip="Practice examples" display="VLOOKUP - FALSE" xr:uid="{00000000-0004-0000-0000-000001000000}"/>
    <hyperlink ref="D5" location="'VLOOKUP TRUE'!A1" tooltip="Example and Practice" display="VLOOKUP - TRUE" xr:uid="{00000000-0004-0000-0000-000002000000}"/>
    <hyperlink ref="D7" location="Accounts!A1" display="Accounts" xr:uid="{00000000-0004-0000-0000-000003000000}"/>
    <hyperlink ref="D8" location="PT_1!A1" display="Pivot Table 1" xr:uid="{00000000-0004-0000-0000-000004000000}"/>
    <hyperlink ref="D9" location="PT_2!A1" display="Pivot Table 2" xr:uid="{00000000-0004-0000-0000-000005000000}"/>
    <hyperlink ref="D13" location="'Dates and Time'!A1" display="Dates &amp; Time" xr:uid="{00000000-0004-0000-0000-000008000000}"/>
    <hyperlink ref="D14" location="Tables!A1" display="Tables" xr:uid="{00000000-0004-0000-0000-00000B000000}"/>
    <hyperlink ref="D15" location="Summary!A1" display="3-D Formulas" xr:uid="{00000000-0004-0000-0000-00000D000000}"/>
    <hyperlink ref="D12" location="Subtotal!A1" display="SUBTOTAL" xr:uid="{00000000-0004-0000-0000-00000E000000}"/>
    <hyperlink ref="D6" location="Zip!A1" display="VLOOKUP - Zip" xr:uid="{00000000-0004-0000-0000-000010000000}"/>
    <hyperlink ref="D10" location="PT_3!A1" display="Pivot Table 3" xr:uid="{E2A608CD-4E2A-4D9B-8219-65A3D40CE747}"/>
    <hyperlink ref="D11" location="'IF formulas etc'!A1" display="IF, LOGICAL " xr:uid="{2F83082B-19B0-4880-94F0-9C9DECABFE01}"/>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F17C8-E304-45EE-9D7F-F547EFC213F3}">
  <sheetPr>
    <tabColor rgb="FFC00000"/>
  </sheetPr>
  <dimension ref="A2:X107"/>
  <sheetViews>
    <sheetView zoomScale="98" zoomScaleNormal="98" workbookViewId="0">
      <selection activeCell="O1" sqref="O1"/>
    </sheetView>
  </sheetViews>
  <sheetFormatPr defaultRowHeight="15" x14ac:dyDescent="0.25"/>
  <cols>
    <col min="18" max="18" width="11.5703125" customWidth="1"/>
    <col min="19" max="19" width="11.140625" customWidth="1"/>
    <col min="20" max="21" width="15.140625" customWidth="1"/>
    <col min="22" max="22" width="11.140625" customWidth="1"/>
    <col min="23" max="23" width="11.5703125" customWidth="1"/>
    <col min="24" max="24" width="13" customWidth="1"/>
  </cols>
  <sheetData>
    <row r="2" spans="18:24" x14ac:dyDescent="0.25">
      <c r="R2" s="514" t="s">
        <v>1845</v>
      </c>
      <c r="S2" s="515" t="s">
        <v>1817</v>
      </c>
      <c r="T2" s="516" t="s">
        <v>84</v>
      </c>
      <c r="U2" s="517" t="s">
        <v>398</v>
      </c>
      <c r="V2" s="517" t="s">
        <v>1868</v>
      </c>
      <c r="W2" s="517" t="s">
        <v>1869</v>
      </c>
      <c r="X2" s="517" t="s">
        <v>240</v>
      </c>
    </row>
    <row r="3" spans="18:24" x14ac:dyDescent="0.25">
      <c r="R3" s="512" t="s">
        <v>1878</v>
      </c>
      <c r="S3" s="512" t="s">
        <v>1820</v>
      </c>
      <c r="T3" s="532">
        <f ca="1">TODAY()-365</f>
        <v>43776</v>
      </c>
      <c r="U3" s="512" t="s">
        <v>1849</v>
      </c>
      <c r="V3" s="512" t="s">
        <v>1863</v>
      </c>
      <c r="W3" s="513">
        <v>254.62</v>
      </c>
      <c r="X3" s="525">
        <v>13</v>
      </c>
    </row>
    <row r="4" spans="18:24" x14ac:dyDescent="0.25">
      <c r="R4" s="512" t="s">
        <v>1857</v>
      </c>
      <c r="S4" s="512" t="s">
        <v>1820</v>
      </c>
      <c r="T4" s="532">
        <f ca="1">TODAY()-4000</f>
        <v>40141</v>
      </c>
      <c r="U4" s="512" t="s">
        <v>1858</v>
      </c>
      <c r="V4" s="512" t="s">
        <v>1865</v>
      </c>
      <c r="W4" s="513">
        <v>40</v>
      </c>
      <c r="X4" s="525">
        <v>14</v>
      </c>
    </row>
    <row r="5" spans="18:24" x14ac:dyDescent="0.25">
      <c r="R5" s="512" t="s">
        <v>1850</v>
      </c>
      <c r="S5" s="512" t="s">
        <v>323</v>
      </c>
      <c r="T5" s="532">
        <f ca="1">TODAY()-45</f>
        <v>44096</v>
      </c>
      <c r="U5" s="512" t="s">
        <v>1851</v>
      </c>
      <c r="V5" s="512" t="s">
        <v>1864</v>
      </c>
      <c r="W5" s="513">
        <v>150.79</v>
      </c>
      <c r="X5" s="525">
        <v>8.1999999999999993</v>
      </c>
    </row>
    <row r="6" spans="18:24" x14ac:dyDescent="0.25">
      <c r="R6" s="512" t="s">
        <v>1861</v>
      </c>
      <c r="S6" s="512" t="s">
        <v>418</v>
      </c>
      <c r="T6" s="532">
        <f ca="1">TODAY()</f>
        <v>44141</v>
      </c>
      <c r="U6" s="512" t="s">
        <v>1862</v>
      </c>
      <c r="V6" s="512" t="s">
        <v>1864</v>
      </c>
      <c r="W6" s="513">
        <v>375</v>
      </c>
      <c r="X6" s="525">
        <v>11</v>
      </c>
    </row>
    <row r="7" spans="18:24" x14ac:dyDescent="0.25">
      <c r="R7" s="512" t="s">
        <v>1847</v>
      </c>
      <c r="S7" s="512" t="s">
        <v>323</v>
      </c>
      <c r="T7" s="532">
        <f ca="1">TODAY()-30</f>
        <v>44111</v>
      </c>
      <c r="U7" s="512" t="s">
        <v>1848</v>
      </c>
      <c r="V7" s="512" t="s">
        <v>1863</v>
      </c>
      <c r="W7" s="513">
        <v>135.25</v>
      </c>
      <c r="X7" s="525">
        <v>20</v>
      </c>
    </row>
    <row r="8" spans="18:24" x14ac:dyDescent="0.25">
      <c r="R8" s="512" t="s">
        <v>1873</v>
      </c>
      <c r="S8" s="512" t="s">
        <v>1825</v>
      </c>
      <c r="T8" s="532">
        <f ca="1">TODAY()-1500</f>
        <v>42641</v>
      </c>
      <c r="U8" s="512" t="s">
        <v>1854</v>
      </c>
      <c r="V8" s="512" t="s">
        <v>1863</v>
      </c>
      <c r="W8" s="513">
        <v>240.33</v>
      </c>
      <c r="X8" s="525">
        <v>62</v>
      </c>
    </row>
    <row r="9" spans="18:24" x14ac:dyDescent="0.25">
      <c r="R9" s="512" t="s">
        <v>1872</v>
      </c>
      <c r="S9" s="512" t="s">
        <v>1820</v>
      </c>
      <c r="T9" s="532">
        <f ca="1">TODAY()-3</f>
        <v>44138</v>
      </c>
      <c r="U9" s="512" t="s">
        <v>1846</v>
      </c>
      <c r="V9" s="512" t="s">
        <v>1867</v>
      </c>
      <c r="W9" s="513">
        <v>120.48</v>
      </c>
      <c r="X9" s="525">
        <v>3.5</v>
      </c>
    </row>
    <row r="10" spans="18:24" x14ac:dyDescent="0.25">
      <c r="R10" s="512" t="s">
        <v>1853</v>
      </c>
      <c r="S10" s="512" t="s">
        <v>1825</v>
      </c>
      <c r="T10" s="532">
        <v>36254</v>
      </c>
      <c r="U10" s="512" t="s">
        <v>1870</v>
      </c>
      <c r="V10" s="512" t="s">
        <v>1866</v>
      </c>
      <c r="W10" s="513">
        <v>167.59</v>
      </c>
      <c r="X10" s="525">
        <v>48.42</v>
      </c>
    </row>
    <row r="11" spans="18:24" x14ac:dyDescent="0.25">
      <c r="R11" s="512" t="s">
        <v>1855</v>
      </c>
      <c r="S11" s="512" t="s">
        <v>323</v>
      </c>
      <c r="T11" s="532">
        <f ca="1">TODAY()-4400</f>
        <v>39741</v>
      </c>
      <c r="U11" s="512" t="s">
        <v>1856</v>
      </c>
      <c r="V11" s="512" t="s">
        <v>1866</v>
      </c>
      <c r="W11" s="513">
        <v>212.07</v>
      </c>
      <c r="X11" s="525">
        <v>26</v>
      </c>
    </row>
    <row r="12" spans="18:24" x14ac:dyDescent="0.25">
      <c r="R12" s="512" t="s">
        <v>1859</v>
      </c>
      <c r="S12" s="512" t="s">
        <v>1619</v>
      </c>
      <c r="T12" s="532">
        <f ca="1">TODAY()-900</f>
        <v>43241</v>
      </c>
      <c r="U12" s="512" t="s">
        <v>1860</v>
      </c>
      <c r="V12" s="512" t="s">
        <v>1867</v>
      </c>
      <c r="W12" s="513">
        <v>154.03</v>
      </c>
      <c r="X12" s="525">
        <v>88</v>
      </c>
    </row>
    <row r="13" spans="18:24" x14ac:dyDescent="0.25">
      <c r="R13" s="512" t="s">
        <v>1871</v>
      </c>
      <c r="S13" s="512" t="s">
        <v>323</v>
      </c>
      <c r="T13" s="532">
        <f ca="1">TODAY()-7</f>
        <v>44134</v>
      </c>
      <c r="U13" s="512" t="s">
        <v>1852</v>
      </c>
      <c r="V13" s="512" t="s">
        <v>1865</v>
      </c>
      <c r="W13" s="513">
        <v>100</v>
      </c>
      <c r="X13" s="525">
        <v>55</v>
      </c>
    </row>
    <row r="15" spans="18:24" x14ac:dyDescent="0.25">
      <c r="T15" s="504"/>
    </row>
    <row r="41" spans="1:13" x14ac:dyDescent="0.25">
      <c r="A41" s="518"/>
      <c r="B41" s="518"/>
      <c r="C41" s="518"/>
      <c r="D41" s="518"/>
      <c r="E41" s="518"/>
      <c r="F41" s="518"/>
      <c r="G41" s="518"/>
      <c r="H41" s="518"/>
      <c r="I41" s="518"/>
      <c r="J41" s="518"/>
      <c r="K41" s="518"/>
      <c r="L41" s="518"/>
      <c r="M41" s="518"/>
    </row>
    <row r="42" spans="1:13" x14ac:dyDescent="0.25">
      <c r="A42" s="120"/>
      <c r="B42" s="120"/>
      <c r="C42" s="120"/>
      <c r="D42" s="120"/>
      <c r="E42" s="120"/>
      <c r="F42" s="120"/>
      <c r="G42" s="120"/>
      <c r="H42" s="120"/>
      <c r="I42" s="120"/>
      <c r="J42" s="120"/>
      <c r="K42" s="120"/>
      <c r="L42" s="120"/>
      <c r="M42" s="120"/>
    </row>
    <row r="43" spans="1:13" x14ac:dyDescent="0.25">
      <c r="A43" s="120"/>
      <c r="B43" s="519" t="s">
        <v>1876</v>
      </c>
      <c r="C43" s="520"/>
      <c r="D43" s="520"/>
      <c r="E43" s="520"/>
      <c r="F43" s="520"/>
      <c r="G43" s="520"/>
      <c r="H43" s="520"/>
      <c r="I43" s="520"/>
      <c r="J43" s="520"/>
      <c r="K43" s="520"/>
      <c r="L43" s="520"/>
      <c r="M43" s="521"/>
    </row>
    <row r="44" spans="1:13" x14ac:dyDescent="0.25">
      <c r="A44" s="120"/>
      <c r="B44" s="526" t="s">
        <v>1874</v>
      </c>
      <c r="C44" s="497"/>
      <c r="D44" s="497"/>
      <c r="E44" s="497"/>
      <c r="F44" s="497"/>
      <c r="G44" s="497"/>
      <c r="H44" s="497"/>
      <c r="I44" s="497"/>
      <c r="J44" s="497"/>
      <c r="K44" s="497"/>
      <c r="L44" s="497"/>
      <c r="M44" s="527"/>
    </row>
    <row r="45" spans="1:13" x14ac:dyDescent="0.25">
      <c r="A45" s="120"/>
      <c r="B45" s="526" t="s">
        <v>1875</v>
      </c>
      <c r="C45" s="497"/>
      <c r="D45" s="497"/>
      <c r="E45" s="497"/>
      <c r="F45" s="497"/>
      <c r="G45" s="497"/>
      <c r="H45" s="497"/>
      <c r="I45" s="497"/>
      <c r="J45" s="497"/>
      <c r="K45" s="497"/>
      <c r="L45" s="497"/>
      <c r="M45" s="527"/>
    </row>
    <row r="46" spans="1:13" x14ac:dyDescent="0.25">
      <c r="A46" s="120"/>
      <c r="B46" s="522" t="s">
        <v>1882</v>
      </c>
      <c r="C46" s="523"/>
      <c r="D46" s="523"/>
      <c r="E46" s="523"/>
      <c r="F46" s="523"/>
      <c r="G46" s="523"/>
      <c r="H46" s="523"/>
      <c r="I46" s="523"/>
      <c r="J46" s="523"/>
      <c r="K46" s="523"/>
      <c r="L46" s="523"/>
      <c r="M46" s="524"/>
    </row>
    <row r="89" spans="1:1" x14ac:dyDescent="0.25">
      <c r="A89" t="s">
        <v>126</v>
      </c>
    </row>
    <row r="107" spans="1:1" x14ac:dyDescent="0.25">
      <c r="A107" s="583" t="s">
        <v>126</v>
      </c>
    </row>
  </sheetData>
  <autoFilter ref="R2:X2" xr:uid="{A9902066-F192-4F57-BE57-A5E6E61E5AA1}">
    <sortState xmlns:xlrd2="http://schemas.microsoft.com/office/spreadsheetml/2017/richdata2" ref="R3:X13">
      <sortCondition ref="R2"/>
    </sortState>
  </autoFilter>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A1:S123"/>
  <sheetViews>
    <sheetView workbookViewId="0">
      <selection activeCell="B1" sqref="B1"/>
    </sheetView>
  </sheetViews>
  <sheetFormatPr defaultColWidth="12.140625" defaultRowHeight="15" x14ac:dyDescent="0.25"/>
  <sheetData>
    <row r="1" spans="1:19" x14ac:dyDescent="0.25">
      <c r="A1" s="227" t="s">
        <v>1815</v>
      </c>
    </row>
    <row r="2" spans="1:19" ht="18.75" x14ac:dyDescent="0.3">
      <c r="A2" s="386" t="s">
        <v>475</v>
      </c>
      <c r="B2" s="386"/>
      <c r="C2" s="386"/>
    </row>
    <row r="3" spans="1:19" x14ac:dyDescent="0.25">
      <c r="D3" s="238" t="s">
        <v>476</v>
      </c>
    </row>
    <row r="4" spans="1:19" x14ac:dyDescent="0.25">
      <c r="B4" s="293" t="s">
        <v>392</v>
      </c>
    </row>
    <row r="5" spans="1:19" x14ac:dyDescent="0.25">
      <c r="B5" s="173" t="s">
        <v>393</v>
      </c>
      <c r="D5" s="238" t="str">
        <f>_xlfn.CONCAT(B4," and ",B8)</f>
        <v>Italy and Israel</v>
      </c>
    </row>
    <row r="6" spans="1:19" x14ac:dyDescent="0.25">
      <c r="B6" s="173" t="s">
        <v>394</v>
      </c>
    </row>
    <row r="7" spans="1:19" x14ac:dyDescent="0.25">
      <c r="B7" s="173" t="s">
        <v>395</v>
      </c>
    </row>
    <row r="8" spans="1:19" x14ac:dyDescent="0.25">
      <c r="B8" s="293" t="s">
        <v>396</v>
      </c>
    </row>
    <row r="9" spans="1:19" x14ac:dyDescent="0.25">
      <c r="B9" s="173" t="s">
        <v>397</v>
      </c>
    </row>
    <row r="14" spans="1:19" ht="18.75" x14ac:dyDescent="0.3">
      <c r="S14" s="292"/>
    </row>
    <row r="34" spans="1:8" x14ac:dyDescent="0.25">
      <c r="A34" s="294" t="s">
        <v>243</v>
      </c>
      <c r="B34" s="294" t="s">
        <v>244</v>
      </c>
      <c r="C34" s="294" t="s">
        <v>398</v>
      </c>
      <c r="D34" s="294" t="s">
        <v>399</v>
      </c>
      <c r="E34" s="294" t="s">
        <v>400</v>
      </c>
      <c r="F34" s="294" t="s">
        <v>401</v>
      </c>
      <c r="G34" s="294" t="s">
        <v>421</v>
      </c>
    </row>
    <row r="35" spans="1:8" x14ac:dyDescent="0.25">
      <c r="A35" s="149" t="s">
        <v>418</v>
      </c>
      <c r="B35" s="149" t="s">
        <v>419</v>
      </c>
      <c r="C35" s="149" t="s">
        <v>420</v>
      </c>
      <c r="D35" s="149" t="s">
        <v>402</v>
      </c>
      <c r="E35" s="149" t="s">
        <v>403</v>
      </c>
      <c r="F35" s="149">
        <v>86543</v>
      </c>
      <c r="G35" s="361">
        <v>67.95</v>
      </c>
    </row>
    <row r="37" spans="1:8" x14ac:dyDescent="0.25">
      <c r="B37" s="612" t="s">
        <v>477</v>
      </c>
      <c r="C37" s="612"/>
      <c r="D37" s="612"/>
      <c r="E37" s="612"/>
      <c r="F37" s="612"/>
      <c r="G37" s="612"/>
      <c r="H37" s="612"/>
    </row>
    <row r="39" spans="1:8" x14ac:dyDescent="0.25">
      <c r="B39" s="373" t="str">
        <f>_xlfn.CONCAT("Purchased by ",A35," ",B35," of ",C35," ",D35," ",E35, " for ",G35)</f>
        <v>Purchased by Liam Neeson of 123 Sunset Blvd Hollywood CA for 67.95</v>
      </c>
      <c r="C39" s="373"/>
      <c r="D39" s="373"/>
    </row>
    <row r="41" spans="1:8" x14ac:dyDescent="0.25">
      <c r="B41" s="613" t="s">
        <v>422</v>
      </c>
      <c r="C41" s="613"/>
      <c r="D41" s="613"/>
    </row>
    <row r="42" spans="1:8" x14ac:dyDescent="0.25">
      <c r="B42" s="421" t="s">
        <v>478</v>
      </c>
      <c r="C42" s="421"/>
      <c r="D42" s="421"/>
    </row>
    <row r="52" spans="1:2" ht="18.75" x14ac:dyDescent="0.3">
      <c r="A52" s="292" t="s">
        <v>404</v>
      </c>
    </row>
    <row r="53" spans="1:2" ht="18.75" x14ac:dyDescent="0.3">
      <c r="A53" s="292"/>
    </row>
    <row r="54" spans="1:2" ht="18.75" x14ac:dyDescent="0.3">
      <c r="A54" s="292"/>
    </row>
    <row r="55" spans="1:2" ht="18.75" x14ac:dyDescent="0.3">
      <c r="A55" s="292"/>
    </row>
    <row r="56" spans="1:2" x14ac:dyDescent="0.25">
      <c r="A56" s="317" t="s">
        <v>414</v>
      </c>
    </row>
    <row r="57" spans="1:2" x14ac:dyDescent="0.25">
      <c r="A57" s="295">
        <v>90</v>
      </c>
      <c r="B57" s="296" t="str">
        <f>IF(A57&gt;=90,"A",IF(A57&gt;=80,"B",IF(A57&gt;=70,"C","Did not pass")))</f>
        <v>A</v>
      </c>
    </row>
    <row r="58" spans="1:2" ht="18.75" x14ac:dyDescent="0.3">
      <c r="A58" s="292"/>
    </row>
    <row r="67" spans="2:5" x14ac:dyDescent="0.25">
      <c r="B67">
        <v>100</v>
      </c>
    </row>
    <row r="68" spans="2:5" x14ac:dyDescent="0.25">
      <c r="B68">
        <v>80</v>
      </c>
    </row>
    <row r="69" spans="2:5" x14ac:dyDescent="0.25">
      <c r="B69">
        <v>72</v>
      </c>
    </row>
    <row r="70" spans="2:5" x14ac:dyDescent="0.25">
      <c r="B70">
        <v>98</v>
      </c>
    </row>
    <row r="71" spans="2:5" x14ac:dyDescent="0.25">
      <c r="B71">
        <v>100</v>
      </c>
    </row>
    <row r="72" spans="2:5" x14ac:dyDescent="0.25">
      <c r="B72">
        <v>60</v>
      </c>
    </row>
    <row r="73" spans="2:5" x14ac:dyDescent="0.25">
      <c r="B73">
        <v>25</v>
      </c>
    </row>
    <row r="76" spans="2:5" x14ac:dyDescent="0.25">
      <c r="B76" s="222">
        <v>100</v>
      </c>
      <c r="C76" s="222">
        <v>200</v>
      </c>
      <c r="D76" s="222">
        <v>300</v>
      </c>
      <c r="E76" s="222">
        <v>400</v>
      </c>
    </row>
    <row r="77" spans="2:5" x14ac:dyDescent="0.25">
      <c r="B77" s="222" t="s">
        <v>405</v>
      </c>
      <c r="C77" s="222" t="s">
        <v>406</v>
      </c>
      <c r="D77" s="222" t="s">
        <v>407</v>
      </c>
      <c r="E77" s="222" t="s">
        <v>408</v>
      </c>
    </row>
    <row r="79" spans="2:5" x14ac:dyDescent="0.25">
      <c r="B79" s="156">
        <v>100</v>
      </c>
      <c r="C79" s="318"/>
      <c r="D79" s="297"/>
    </row>
    <row r="80" spans="2:5" x14ac:dyDescent="0.25">
      <c r="B80" s="156">
        <v>400</v>
      </c>
      <c r="C80" s="318"/>
      <c r="D80" s="297"/>
    </row>
    <row r="81" spans="1:7" x14ac:dyDescent="0.25">
      <c r="B81" s="156">
        <v>300</v>
      </c>
      <c r="C81" s="318"/>
      <c r="D81" s="297"/>
    </row>
    <row r="82" spans="1:7" x14ac:dyDescent="0.25">
      <c r="B82" s="156">
        <v>100</v>
      </c>
      <c r="C82" s="318"/>
      <c r="D82" s="297"/>
    </row>
    <row r="83" spans="1:7" x14ac:dyDescent="0.25">
      <c r="B83" s="156">
        <v>200</v>
      </c>
      <c r="C83" s="318"/>
      <c r="D83" s="297"/>
    </row>
    <row r="84" spans="1:7" x14ac:dyDescent="0.25">
      <c r="B84" s="298">
        <v>300</v>
      </c>
      <c r="C84" s="318"/>
      <c r="D84" s="297"/>
    </row>
    <row r="85" spans="1:7" x14ac:dyDescent="0.25">
      <c r="B85" s="156">
        <v>400</v>
      </c>
      <c r="C85" s="318"/>
      <c r="D85" s="297"/>
    </row>
    <row r="86" spans="1:7" s="224" customFormat="1" x14ac:dyDescent="0.25">
      <c r="B86" s="298">
        <v>200</v>
      </c>
      <c r="C86" s="422" t="str">
        <f>IF(B86&lt;101,"Beverages",IF(B86&lt;201,"Fruit",IF(B86&lt;301,"Seafood",IF(B86&lt;401,"Grains"))))</f>
        <v>Fruit</v>
      </c>
      <c r="D86" s="316"/>
    </row>
    <row r="87" spans="1:7" x14ac:dyDescent="0.25">
      <c r="C87" s="297"/>
      <c r="D87" s="297"/>
    </row>
    <row r="88" spans="1:7" ht="18.75" x14ac:dyDescent="0.3">
      <c r="A88" s="386" t="s">
        <v>413</v>
      </c>
      <c r="B88" s="386"/>
      <c r="C88" s="386"/>
      <c r="D88" s="297"/>
      <c r="G88" s="423" t="s">
        <v>479</v>
      </c>
    </row>
    <row r="89" spans="1:7" x14ac:dyDescent="0.25">
      <c r="C89" s="297"/>
      <c r="D89" s="297"/>
    </row>
    <row r="90" spans="1:7" ht="18.75" x14ac:dyDescent="0.3">
      <c r="A90" s="292"/>
      <c r="C90" s="297"/>
      <c r="D90" s="297"/>
    </row>
    <row r="91" spans="1:7" x14ac:dyDescent="0.25">
      <c r="C91" s="297"/>
      <c r="D91" s="297"/>
    </row>
    <row r="92" spans="1:7" x14ac:dyDescent="0.25">
      <c r="C92" s="297"/>
      <c r="D92" s="297"/>
    </row>
    <row r="93" spans="1:7" x14ac:dyDescent="0.25">
      <c r="C93" s="297"/>
      <c r="D93" s="297"/>
    </row>
    <row r="94" spans="1:7" x14ac:dyDescent="0.25">
      <c r="C94" s="297"/>
      <c r="D94" s="297"/>
    </row>
    <row r="95" spans="1:7" x14ac:dyDescent="0.25">
      <c r="C95" s="297"/>
      <c r="D95" s="297"/>
    </row>
    <row r="96" spans="1:7" x14ac:dyDescent="0.25">
      <c r="C96" s="297"/>
      <c r="D96" s="297"/>
    </row>
    <row r="97" spans="1:11" x14ac:dyDescent="0.25">
      <c r="C97" s="424" t="s">
        <v>480</v>
      </c>
      <c r="D97" s="297"/>
      <c r="H97" s="152" t="s">
        <v>481</v>
      </c>
    </row>
    <row r="98" spans="1:11" x14ac:dyDescent="0.25">
      <c r="B98" s="149">
        <v>14</v>
      </c>
      <c r="C98" s="425" t="b">
        <f>AND(B98&gt;10,B98&lt;15)</f>
        <v>1</v>
      </c>
      <c r="D98" s="297"/>
      <c r="F98" s="149">
        <v>7</v>
      </c>
      <c r="G98" s="149">
        <v>22</v>
      </c>
      <c r="H98" s="238" t="b">
        <f>OR(F98&gt;10,G98&gt;10)</f>
        <v>1</v>
      </c>
    </row>
    <row r="99" spans="1:11" x14ac:dyDescent="0.25">
      <c r="C99" s="425" t="s">
        <v>482</v>
      </c>
      <c r="D99" s="297"/>
      <c r="H99" s="238" t="s">
        <v>483</v>
      </c>
    </row>
    <row r="100" spans="1:11" x14ac:dyDescent="0.25">
      <c r="C100" s="297"/>
      <c r="D100" s="297"/>
    </row>
    <row r="101" spans="1:11" ht="18.75" x14ac:dyDescent="0.3">
      <c r="B101" s="292"/>
      <c r="C101" s="292"/>
      <c r="D101" s="292"/>
      <c r="F101" s="227"/>
    </row>
    <row r="103" spans="1:11" x14ac:dyDescent="0.25">
      <c r="B103" t="s">
        <v>414</v>
      </c>
    </row>
    <row r="104" spans="1:11" x14ac:dyDescent="0.25">
      <c r="B104" s="149">
        <v>44</v>
      </c>
      <c r="C104" s="238" t="s">
        <v>424</v>
      </c>
      <c r="K104" s="238" t="s">
        <v>425</v>
      </c>
    </row>
    <row r="105" spans="1:11" x14ac:dyDescent="0.25">
      <c r="B105" s="149">
        <v>10</v>
      </c>
      <c r="C105" s="238" t="b">
        <f>AND(B104&gt;=10,B105&gt;=10)</f>
        <v>1</v>
      </c>
      <c r="K105" s="308" t="str">
        <f>IF(C105=TRUE,"Plenty in stock","Reorder")</f>
        <v>Plenty in stock</v>
      </c>
    </row>
    <row r="107" spans="1:11" s="120" customFormat="1" x14ac:dyDescent="0.25"/>
    <row r="108" spans="1:11" s="120" customFormat="1" x14ac:dyDescent="0.25">
      <c r="A108" s="362">
        <v>99</v>
      </c>
    </row>
    <row r="109" spans="1:11" x14ac:dyDescent="0.25">
      <c r="E109" s="614" t="s">
        <v>423</v>
      </c>
      <c r="F109" s="614"/>
      <c r="G109" s="614"/>
      <c r="H109" s="614"/>
      <c r="I109" s="614"/>
      <c r="J109" s="614"/>
      <c r="K109" s="614"/>
    </row>
    <row r="110" spans="1:11" x14ac:dyDescent="0.25">
      <c r="B110" t="s">
        <v>414</v>
      </c>
      <c r="F110" s="120"/>
      <c r="G110" s="120"/>
    </row>
    <row r="111" spans="1:11" x14ac:dyDescent="0.25">
      <c r="B111" s="149"/>
      <c r="D111" s="120"/>
      <c r="F111" s="120"/>
      <c r="G111" s="120"/>
    </row>
    <row r="112" spans="1:11" x14ac:dyDescent="0.25">
      <c r="B112" s="149"/>
      <c r="D112" s="120"/>
    </row>
    <row r="113" spans="1:14" x14ac:dyDescent="0.25">
      <c r="D113" s="120"/>
    </row>
    <row r="114" spans="1:14" x14ac:dyDescent="0.25">
      <c r="G114" s="120"/>
    </row>
    <row r="115" spans="1:14" x14ac:dyDescent="0.25">
      <c r="B115" t="s">
        <v>484</v>
      </c>
      <c r="G115" s="120"/>
    </row>
    <row r="117" spans="1:14" ht="15.75" thickBot="1" x14ac:dyDescent="0.3">
      <c r="B117" s="120" t="s">
        <v>414</v>
      </c>
      <c r="C117" s="120"/>
      <c r="D117" s="120"/>
      <c r="I117" s="372" t="s">
        <v>441</v>
      </c>
      <c r="J117" s="152" t="s">
        <v>444</v>
      </c>
      <c r="K117" s="372" t="s">
        <v>442</v>
      </c>
      <c r="L117" s="152" t="s">
        <v>443</v>
      </c>
      <c r="M117" s="152" t="s">
        <v>445</v>
      </c>
      <c r="N117" s="152" t="s">
        <v>446</v>
      </c>
    </row>
    <row r="118" spans="1:14" ht="15.75" x14ac:dyDescent="0.25">
      <c r="A118" s="120"/>
      <c r="B118" s="426">
        <v>14</v>
      </c>
      <c r="C118" s="365" t="s">
        <v>435</v>
      </c>
      <c r="D118" s="366" t="s">
        <v>437</v>
      </c>
      <c r="E118" s="367" t="s">
        <v>436</v>
      </c>
      <c r="H118" s="364"/>
      <c r="I118" s="374"/>
      <c r="J118" s="375"/>
      <c r="K118" s="376"/>
      <c r="L118" s="377"/>
      <c r="M118" s="384"/>
      <c r="N118" s="378"/>
    </row>
    <row r="119" spans="1:14" ht="16.5" thickBot="1" x14ac:dyDescent="0.3">
      <c r="A119" s="120"/>
      <c r="B119" s="426">
        <v>14</v>
      </c>
      <c r="C119" s="369" t="b">
        <f>B118=B119</f>
        <v>1</v>
      </c>
      <c r="D119" s="370" t="b">
        <f>B118&lt;=B119</f>
        <v>1</v>
      </c>
      <c r="E119" s="371" t="b">
        <f>B118&lt;B119</f>
        <v>0</v>
      </c>
      <c r="H119" s="368"/>
      <c r="I119" s="379"/>
      <c r="J119" s="380"/>
      <c r="K119" s="381"/>
      <c r="L119" s="382"/>
      <c r="M119" s="385"/>
      <c r="N119" s="383"/>
    </row>
    <row r="123" spans="1:14" x14ac:dyDescent="0.25">
      <c r="A123" s="408" t="s">
        <v>461</v>
      </c>
      <c r="B123" s="409"/>
    </row>
  </sheetData>
  <mergeCells count="3">
    <mergeCell ref="B37:H37"/>
    <mergeCell ref="B41:D41"/>
    <mergeCell ref="E109:K109"/>
  </mergeCells>
  <hyperlinks>
    <hyperlink ref="A123" location="INDEX!A1" display="INDEX" xr:uid="{00000000-0004-0000-0F00-000000000000}"/>
    <hyperlink ref="A1" location="INDEX!A1" display="ind" xr:uid="{00000000-0004-0000-0F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249977111117893"/>
  </sheetPr>
  <dimension ref="A1:AN82"/>
  <sheetViews>
    <sheetView zoomScale="95" zoomScaleNormal="95" workbookViewId="0">
      <selection activeCell="H21" sqref="H21"/>
    </sheetView>
  </sheetViews>
  <sheetFormatPr defaultColWidth="9.140625" defaultRowHeight="15" x14ac:dyDescent="0.25"/>
  <cols>
    <col min="1" max="1" width="3.5703125" style="151" customWidth="1"/>
    <col min="2" max="2" width="10.42578125" style="151" bestFit="1" customWidth="1"/>
    <col min="3" max="3" width="10.7109375" style="307" bestFit="1" customWidth="1"/>
    <col min="4" max="5" width="10.7109375" style="307" customWidth="1"/>
    <col min="6" max="6" width="8.7109375" style="151" customWidth="1"/>
    <col min="7" max="7" width="6" style="201" customWidth="1"/>
    <col min="8" max="9" width="9.140625" style="151"/>
    <col min="10" max="10" width="9.140625" style="201" customWidth="1"/>
    <col min="11" max="14" width="9.140625" style="151"/>
    <col min="15" max="15" width="9.42578125" style="151" customWidth="1"/>
    <col min="16" max="18" width="9.140625" style="151"/>
    <col min="19" max="19" width="9.28515625" style="151" customWidth="1"/>
    <col min="20" max="20" width="6.7109375" style="151" customWidth="1"/>
    <col min="21" max="21" width="9.140625" style="151"/>
    <col min="22" max="22" width="10.7109375" style="151" customWidth="1"/>
    <col min="23" max="23" width="11.5703125" style="151" customWidth="1"/>
    <col min="24" max="24" width="10" style="151" customWidth="1"/>
    <col min="25" max="25" width="9.140625" style="151"/>
    <col min="26" max="26" width="16.7109375" style="151" customWidth="1"/>
    <col min="27" max="16384" width="9.140625" style="151"/>
  </cols>
  <sheetData>
    <row r="1" spans="1:40" x14ac:dyDescent="0.25">
      <c r="A1" s="476" t="s">
        <v>1808</v>
      </c>
      <c r="B1" s="453"/>
      <c r="C1" s="454"/>
      <c r="D1" s="454"/>
      <c r="E1" s="466" t="s">
        <v>1785</v>
      </c>
      <c r="F1" s="452"/>
      <c r="G1" s="461"/>
      <c r="H1" s="452"/>
      <c r="I1" s="452"/>
      <c r="J1" s="452"/>
      <c r="K1" s="452"/>
      <c r="L1" s="452"/>
      <c r="O1" s="448"/>
      <c r="P1" s="307"/>
      <c r="Q1" s="307"/>
      <c r="R1" s="307"/>
      <c r="T1" s="201"/>
    </row>
    <row r="2" spans="1:40" x14ac:dyDescent="0.25">
      <c r="A2" s="452"/>
      <c r="B2" s="453"/>
      <c r="C2" s="454"/>
      <c r="D2" s="454"/>
      <c r="E2" s="454"/>
      <c r="F2" s="452"/>
      <c r="G2" s="461"/>
      <c r="H2" s="447">
        <f>SUM(H5:H1498)</f>
        <v>545</v>
      </c>
      <c r="I2" s="447">
        <f>SUM(I5:I1498)</f>
        <v>767</v>
      </c>
      <c r="J2" s="447">
        <f>SUM(J5:J1498)</f>
        <v>2188</v>
      </c>
      <c r="K2" s="447">
        <f>SUM(K5:K1498)</f>
        <v>876</v>
      </c>
      <c r="L2" s="452"/>
      <c r="O2" s="448"/>
      <c r="P2" s="307"/>
      <c r="Q2" s="615" t="s">
        <v>1786</v>
      </c>
      <c r="R2" s="616"/>
      <c r="S2" s="617"/>
      <c r="T2" s="201"/>
      <c r="U2" s="447">
        <f>SUM(U5:U19)</f>
        <v>545</v>
      </c>
      <c r="V2" s="447">
        <f>SUM(V5:V19)</f>
        <v>767</v>
      </c>
      <c r="W2" s="447">
        <f>SUM(W5:W19)</f>
        <v>2188</v>
      </c>
    </row>
    <row r="3" spans="1:40" x14ac:dyDescent="0.25">
      <c r="A3" s="452"/>
      <c r="B3" s="453"/>
      <c r="C3" s="454"/>
      <c r="D3" s="454"/>
      <c r="E3" s="451" t="s">
        <v>1783</v>
      </c>
      <c r="F3" s="452"/>
      <c r="G3" s="461"/>
      <c r="H3" s="467">
        <f>SUBTOTAL(9,H5:H19)</f>
        <v>545</v>
      </c>
      <c r="I3" s="467"/>
      <c r="J3" s="467"/>
      <c r="K3" s="467"/>
      <c r="L3" s="452"/>
      <c r="O3" s="448"/>
      <c r="P3" s="307"/>
      <c r="Q3" s="307"/>
      <c r="R3" s="307"/>
      <c r="T3" s="201"/>
    </row>
    <row r="4" spans="1:40" x14ac:dyDescent="0.25">
      <c r="A4" s="452"/>
      <c r="B4" s="458" t="s">
        <v>1770</v>
      </c>
      <c r="C4" s="459" t="s">
        <v>1774</v>
      </c>
      <c r="D4" s="460" t="s">
        <v>1773</v>
      </c>
      <c r="E4" s="460" t="s">
        <v>306</v>
      </c>
      <c r="F4" s="455" t="s">
        <v>247</v>
      </c>
      <c r="G4" s="455" t="s">
        <v>412</v>
      </c>
      <c r="H4" s="455" t="s">
        <v>1779</v>
      </c>
      <c r="I4" s="455" t="s">
        <v>1780</v>
      </c>
      <c r="J4" s="455" t="s">
        <v>1781</v>
      </c>
      <c r="K4" s="455" t="s">
        <v>1782</v>
      </c>
      <c r="L4" s="452"/>
      <c r="O4" s="463" t="s">
        <v>1770</v>
      </c>
      <c r="P4" s="464" t="s">
        <v>1774</v>
      </c>
      <c r="Q4" s="465" t="s">
        <v>1773</v>
      </c>
      <c r="R4" s="465" t="s">
        <v>306</v>
      </c>
      <c r="S4" s="301" t="s">
        <v>247</v>
      </c>
      <c r="T4" s="301" t="s">
        <v>412</v>
      </c>
      <c r="U4" s="301" t="s">
        <v>1779</v>
      </c>
      <c r="V4" s="301" t="s">
        <v>1780</v>
      </c>
      <c r="W4" s="301" t="s">
        <v>1781</v>
      </c>
    </row>
    <row r="5" spans="1:40" x14ac:dyDescent="0.25">
      <c r="B5" s="303" t="s">
        <v>328</v>
      </c>
      <c r="C5" s="456">
        <v>20</v>
      </c>
      <c r="D5" s="456">
        <v>14</v>
      </c>
      <c r="E5" s="451">
        <f>C5*D5</f>
        <v>280</v>
      </c>
      <c r="F5" s="233" t="s">
        <v>1775</v>
      </c>
      <c r="G5" s="235">
        <v>1</v>
      </c>
      <c r="H5" s="233">
        <v>3</v>
      </c>
      <c r="I5" s="233">
        <v>14</v>
      </c>
      <c r="J5" s="233">
        <v>70</v>
      </c>
      <c r="K5" s="462">
        <f>J5-I5-H5</f>
        <v>53</v>
      </c>
      <c r="L5" s="462" t="s">
        <v>1784</v>
      </c>
      <c r="O5" s="303" t="s">
        <v>328</v>
      </c>
      <c r="P5" s="306">
        <v>20</v>
      </c>
      <c r="Q5" s="306">
        <v>14</v>
      </c>
      <c r="R5" s="451"/>
      <c r="S5" s="303" t="s">
        <v>1775</v>
      </c>
      <c r="T5" s="305">
        <v>1</v>
      </c>
      <c r="U5" s="303">
        <v>3</v>
      </c>
      <c r="V5" s="303">
        <v>14</v>
      </c>
      <c r="W5" s="303">
        <v>70</v>
      </c>
      <c r="Y5" s="303" t="s">
        <v>1787</v>
      </c>
      <c r="Z5" s="303"/>
      <c r="AN5" s="151">
        <v>0</v>
      </c>
    </row>
    <row r="6" spans="1:40" x14ac:dyDescent="0.25">
      <c r="B6" s="303" t="s">
        <v>1771</v>
      </c>
      <c r="C6" s="456">
        <v>15</v>
      </c>
      <c r="D6" s="456">
        <v>12</v>
      </c>
      <c r="E6" s="451">
        <f t="shared" ref="E6:E19" si="0">C6*D6</f>
        <v>180</v>
      </c>
      <c r="F6" s="233" t="s">
        <v>1776</v>
      </c>
      <c r="G6" s="235">
        <v>1</v>
      </c>
      <c r="H6" s="233">
        <v>20</v>
      </c>
      <c r="I6" s="233">
        <v>20</v>
      </c>
      <c r="J6" s="233">
        <v>20</v>
      </c>
      <c r="K6" s="462">
        <f t="shared" ref="K6:K19" si="1">J6-I6-H6</f>
        <v>-20</v>
      </c>
      <c r="O6" s="303" t="s">
        <v>1771</v>
      </c>
      <c r="P6" s="306">
        <v>15</v>
      </c>
      <c r="Q6" s="306">
        <v>12</v>
      </c>
      <c r="R6" s="306"/>
      <c r="S6" s="303" t="s">
        <v>1776</v>
      </c>
      <c r="T6" s="305">
        <v>1</v>
      </c>
      <c r="U6" s="303">
        <v>20</v>
      </c>
      <c r="V6" s="303">
        <v>20</v>
      </c>
      <c r="W6" s="303">
        <v>20</v>
      </c>
    </row>
    <row r="7" spans="1:40" x14ac:dyDescent="0.25">
      <c r="B7" s="302" t="s">
        <v>1772</v>
      </c>
      <c r="C7" s="456">
        <v>30</v>
      </c>
      <c r="D7" s="456">
        <v>40</v>
      </c>
      <c r="E7" s="451">
        <f t="shared" si="0"/>
        <v>1200</v>
      </c>
      <c r="F7" s="233" t="s">
        <v>1776</v>
      </c>
      <c r="G7" s="235">
        <v>2</v>
      </c>
      <c r="H7" s="233">
        <v>45</v>
      </c>
      <c r="I7" s="233">
        <v>80</v>
      </c>
      <c r="J7" s="233">
        <v>45</v>
      </c>
      <c r="K7" s="462">
        <f t="shared" si="1"/>
        <v>-80</v>
      </c>
      <c r="O7" s="302" t="s">
        <v>1772</v>
      </c>
      <c r="P7" s="306">
        <v>30</v>
      </c>
      <c r="Q7" s="306">
        <v>40</v>
      </c>
      <c r="R7" s="306"/>
      <c r="S7" s="303" t="s">
        <v>1776</v>
      </c>
      <c r="T7" s="305">
        <v>2</v>
      </c>
      <c r="U7" s="303">
        <v>45</v>
      </c>
      <c r="V7" s="303">
        <v>80</v>
      </c>
      <c r="W7" s="303">
        <v>45</v>
      </c>
    </row>
    <row r="8" spans="1:40" x14ac:dyDescent="0.25">
      <c r="B8" s="302" t="s">
        <v>1772</v>
      </c>
      <c r="C8" s="456">
        <v>20</v>
      </c>
      <c r="D8" s="456">
        <v>20</v>
      </c>
      <c r="E8" s="451">
        <f t="shared" si="0"/>
        <v>400</v>
      </c>
      <c r="F8" s="233" t="s">
        <v>1776</v>
      </c>
      <c r="G8" s="235">
        <v>1</v>
      </c>
      <c r="H8" s="233">
        <v>33</v>
      </c>
      <c r="I8" s="233">
        <v>85</v>
      </c>
      <c r="J8" s="233">
        <v>45</v>
      </c>
      <c r="K8" s="462">
        <f t="shared" si="1"/>
        <v>-73</v>
      </c>
      <c r="O8" s="302" t="s">
        <v>1772</v>
      </c>
      <c r="P8" s="306">
        <v>20</v>
      </c>
      <c r="Q8" s="306">
        <v>20</v>
      </c>
      <c r="R8" s="306"/>
      <c r="S8" s="303" t="s">
        <v>1776</v>
      </c>
      <c r="T8" s="305">
        <v>1</v>
      </c>
      <c r="U8" s="303">
        <v>33</v>
      </c>
      <c r="V8" s="303">
        <v>85</v>
      </c>
      <c r="W8" s="303">
        <v>45</v>
      </c>
    </row>
    <row r="9" spans="1:40" x14ac:dyDescent="0.25">
      <c r="B9" s="302" t="s">
        <v>1771</v>
      </c>
      <c r="C9" s="456">
        <v>5</v>
      </c>
      <c r="D9" s="456">
        <v>8</v>
      </c>
      <c r="E9" s="451">
        <f t="shared" si="0"/>
        <v>40</v>
      </c>
      <c r="F9" s="233" t="s">
        <v>1776</v>
      </c>
      <c r="G9" s="235">
        <v>1</v>
      </c>
      <c r="H9" s="233">
        <v>45</v>
      </c>
      <c r="I9" s="233">
        <v>55</v>
      </c>
      <c r="J9" s="233">
        <v>100</v>
      </c>
      <c r="K9" s="462">
        <f t="shared" si="1"/>
        <v>0</v>
      </c>
      <c r="O9" s="302" t="s">
        <v>1771</v>
      </c>
      <c r="P9" s="306">
        <v>5</v>
      </c>
      <c r="Q9" s="306">
        <v>8</v>
      </c>
      <c r="R9" s="306"/>
      <c r="S9" s="303" t="s">
        <v>1776</v>
      </c>
      <c r="T9" s="305">
        <v>1</v>
      </c>
      <c r="U9" s="303">
        <v>45</v>
      </c>
      <c r="V9" s="303">
        <v>55</v>
      </c>
      <c r="W9" s="303">
        <v>100</v>
      </c>
    </row>
    <row r="10" spans="1:40" x14ac:dyDescent="0.25">
      <c r="B10" s="302" t="s">
        <v>328</v>
      </c>
      <c r="C10" s="456">
        <v>18</v>
      </c>
      <c r="D10" s="456">
        <v>22</v>
      </c>
      <c r="E10" s="451">
        <f t="shared" si="0"/>
        <v>396</v>
      </c>
      <c r="F10" s="233" t="s">
        <v>1777</v>
      </c>
      <c r="G10" s="235">
        <v>3</v>
      </c>
      <c r="H10" s="233">
        <v>24</v>
      </c>
      <c r="I10" s="233">
        <v>22</v>
      </c>
      <c r="J10" s="233">
        <v>55</v>
      </c>
      <c r="K10" s="462">
        <f t="shared" si="1"/>
        <v>9</v>
      </c>
      <c r="O10" s="302" t="s">
        <v>328</v>
      </c>
      <c r="P10" s="306">
        <v>18</v>
      </c>
      <c r="Q10" s="306">
        <v>22</v>
      </c>
      <c r="R10" s="306"/>
      <c r="S10" s="303" t="s">
        <v>1777</v>
      </c>
      <c r="T10" s="305">
        <v>3</v>
      </c>
      <c r="U10" s="303">
        <v>24</v>
      </c>
      <c r="V10" s="303">
        <v>22</v>
      </c>
      <c r="W10" s="303">
        <v>55</v>
      </c>
    </row>
    <row r="11" spans="1:40" x14ac:dyDescent="0.25">
      <c r="B11" s="303" t="s">
        <v>1771</v>
      </c>
      <c r="C11" s="456">
        <v>14</v>
      </c>
      <c r="D11" s="456">
        <v>15</v>
      </c>
      <c r="E11" s="451">
        <f t="shared" si="0"/>
        <v>210</v>
      </c>
      <c r="F11" s="233" t="s">
        <v>1775</v>
      </c>
      <c r="G11" s="235">
        <v>2</v>
      </c>
      <c r="H11" s="233">
        <v>33</v>
      </c>
      <c r="I11" s="233">
        <v>13</v>
      </c>
      <c r="J11" s="233">
        <v>50</v>
      </c>
      <c r="K11" s="462">
        <f t="shared" si="1"/>
        <v>4</v>
      </c>
      <c r="O11" s="303" t="s">
        <v>1771</v>
      </c>
      <c r="P11" s="306">
        <v>14</v>
      </c>
      <c r="Q11" s="306">
        <v>15</v>
      </c>
      <c r="R11" s="306"/>
      <c r="S11" s="303" t="s">
        <v>1775</v>
      </c>
      <c r="T11" s="305">
        <v>2</v>
      </c>
      <c r="U11" s="303">
        <v>33</v>
      </c>
      <c r="V11" s="303">
        <v>13</v>
      </c>
      <c r="W11" s="303">
        <v>50</v>
      </c>
    </row>
    <row r="12" spans="1:40" x14ac:dyDescent="0.25">
      <c r="B12" s="302" t="s">
        <v>1772</v>
      </c>
      <c r="C12" s="456">
        <v>20</v>
      </c>
      <c r="D12" s="457">
        <v>25</v>
      </c>
      <c r="E12" s="451">
        <f t="shared" si="0"/>
        <v>500</v>
      </c>
      <c r="F12" s="2" t="s">
        <v>1776</v>
      </c>
      <c r="G12" s="235">
        <v>1</v>
      </c>
      <c r="H12" s="233">
        <v>28</v>
      </c>
      <c r="I12" s="233">
        <v>11</v>
      </c>
      <c r="J12" s="233">
        <v>56</v>
      </c>
      <c r="K12" s="462">
        <f t="shared" si="1"/>
        <v>17</v>
      </c>
      <c r="O12" s="302" t="s">
        <v>1772</v>
      </c>
      <c r="P12" s="306">
        <v>20</v>
      </c>
      <c r="Q12" s="307">
        <v>25</v>
      </c>
      <c r="R12" s="303"/>
      <c r="S12" s="151" t="s">
        <v>1776</v>
      </c>
      <c r="T12" s="305">
        <v>1</v>
      </c>
      <c r="U12" s="303">
        <v>28</v>
      </c>
      <c r="V12" s="303">
        <v>11</v>
      </c>
      <c r="W12" s="303">
        <v>56</v>
      </c>
    </row>
    <row r="13" spans="1:40" x14ac:dyDescent="0.25">
      <c r="B13" s="302" t="s">
        <v>1771</v>
      </c>
      <c r="C13" s="456">
        <v>10</v>
      </c>
      <c r="D13" s="456">
        <v>16</v>
      </c>
      <c r="E13" s="451">
        <f t="shared" si="0"/>
        <v>160</v>
      </c>
      <c r="F13" s="233" t="s">
        <v>1776</v>
      </c>
      <c r="G13" s="235">
        <v>1</v>
      </c>
      <c r="H13" s="233">
        <v>50</v>
      </c>
      <c r="I13" s="233">
        <v>5</v>
      </c>
      <c r="J13" s="233">
        <v>45</v>
      </c>
      <c r="K13" s="462">
        <f t="shared" si="1"/>
        <v>-10</v>
      </c>
      <c r="O13" s="302" t="s">
        <v>1771</v>
      </c>
      <c r="P13" s="306">
        <v>10</v>
      </c>
      <c r="Q13" s="306">
        <v>16</v>
      </c>
      <c r="R13" s="306"/>
      <c r="S13" s="303" t="s">
        <v>1776</v>
      </c>
      <c r="T13" s="305">
        <v>1</v>
      </c>
      <c r="U13" s="303">
        <v>50</v>
      </c>
      <c r="V13" s="303">
        <v>5</v>
      </c>
      <c r="W13" s="303">
        <v>45</v>
      </c>
    </row>
    <row r="14" spans="1:40" x14ac:dyDescent="0.25">
      <c r="B14" s="303" t="s">
        <v>1771</v>
      </c>
      <c r="C14" s="456">
        <v>10</v>
      </c>
      <c r="D14" s="456">
        <v>16</v>
      </c>
      <c r="E14" s="451">
        <f t="shared" si="0"/>
        <v>160</v>
      </c>
      <c r="F14" s="233" t="s">
        <v>1777</v>
      </c>
      <c r="G14" s="235">
        <v>2</v>
      </c>
      <c r="H14" s="233">
        <v>55</v>
      </c>
      <c r="I14" s="233">
        <v>55</v>
      </c>
      <c r="J14" s="234">
        <v>75</v>
      </c>
      <c r="K14" s="462">
        <f t="shared" si="1"/>
        <v>-35</v>
      </c>
      <c r="O14" s="303" t="s">
        <v>1771</v>
      </c>
      <c r="P14" s="306">
        <v>10</v>
      </c>
      <c r="Q14" s="306">
        <v>16</v>
      </c>
      <c r="R14" s="306"/>
      <c r="S14" s="303" t="s">
        <v>1777</v>
      </c>
      <c r="T14" s="305">
        <v>2</v>
      </c>
      <c r="U14" s="303">
        <v>55</v>
      </c>
      <c r="V14" s="303">
        <v>55</v>
      </c>
      <c r="W14" s="304">
        <v>75</v>
      </c>
    </row>
    <row r="15" spans="1:40" x14ac:dyDescent="0.25">
      <c r="B15" s="302" t="s">
        <v>328</v>
      </c>
      <c r="C15" s="456">
        <v>12</v>
      </c>
      <c r="D15" s="456">
        <v>20</v>
      </c>
      <c r="E15" s="451">
        <f t="shared" si="0"/>
        <v>240</v>
      </c>
      <c r="F15" s="233" t="s">
        <v>1778</v>
      </c>
      <c r="G15" s="235">
        <v>2</v>
      </c>
      <c r="H15" s="233">
        <v>66</v>
      </c>
      <c r="I15" s="233">
        <v>88</v>
      </c>
      <c r="J15" s="233">
        <v>300</v>
      </c>
      <c r="K15" s="462">
        <f t="shared" si="1"/>
        <v>146</v>
      </c>
      <c r="O15" s="302" t="s">
        <v>328</v>
      </c>
      <c r="P15" s="306">
        <v>12</v>
      </c>
      <c r="Q15" s="306">
        <v>20</v>
      </c>
      <c r="R15" s="306"/>
      <c r="S15" s="303" t="s">
        <v>1778</v>
      </c>
      <c r="T15" s="305">
        <v>2</v>
      </c>
      <c r="U15" s="303">
        <v>66</v>
      </c>
      <c r="V15" s="303">
        <v>88</v>
      </c>
      <c r="W15" s="303">
        <v>300</v>
      </c>
    </row>
    <row r="16" spans="1:40" x14ac:dyDescent="0.25">
      <c r="B16" s="302" t="s">
        <v>328</v>
      </c>
      <c r="C16" s="456">
        <v>14</v>
      </c>
      <c r="D16" s="456">
        <v>16</v>
      </c>
      <c r="E16" s="451">
        <f t="shared" si="0"/>
        <v>224</v>
      </c>
      <c r="F16" s="233" t="s">
        <v>1778</v>
      </c>
      <c r="G16" s="235">
        <v>3</v>
      </c>
      <c r="H16" s="233">
        <v>33</v>
      </c>
      <c r="I16" s="233">
        <v>12</v>
      </c>
      <c r="J16" s="233">
        <v>455</v>
      </c>
      <c r="K16" s="462">
        <f t="shared" si="1"/>
        <v>410</v>
      </c>
      <c r="O16" s="302" t="s">
        <v>328</v>
      </c>
      <c r="P16" s="306">
        <v>14</v>
      </c>
      <c r="Q16" s="306">
        <v>16</v>
      </c>
      <c r="R16" s="306"/>
      <c r="S16" s="303" t="s">
        <v>1778</v>
      </c>
      <c r="T16" s="305">
        <v>3</v>
      </c>
      <c r="U16" s="303">
        <v>33</v>
      </c>
      <c r="V16" s="303">
        <v>12</v>
      </c>
      <c r="W16" s="303">
        <v>455</v>
      </c>
    </row>
    <row r="17" spans="2:24" x14ac:dyDescent="0.25">
      <c r="B17" s="303" t="s">
        <v>1771</v>
      </c>
      <c r="C17" s="456">
        <v>10</v>
      </c>
      <c r="D17" s="456">
        <v>18</v>
      </c>
      <c r="E17" s="451">
        <f t="shared" si="0"/>
        <v>180</v>
      </c>
      <c r="F17" s="233" t="s">
        <v>1776</v>
      </c>
      <c r="G17" s="235">
        <v>3</v>
      </c>
      <c r="H17" s="233">
        <v>40</v>
      </c>
      <c r="I17" s="233">
        <v>2</v>
      </c>
      <c r="J17" s="233">
        <v>200</v>
      </c>
      <c r="K17" s="462">
        <f t="shared" si="1"/>
        <v>158</v>
      </c>
      <c r="O17" s="303" t="s">
        <v>1771</v>
      </c>
      <c r="P17" s="306">
        <v>10</v>
      </c>
      <c r="Q17" s="306">
        <v>18</v>
      </c>
      <c r="R17" s="306"/>
      <c r="S17" s="303" t="s">
        <v>1776</v>
      </c>
      <c r="T17" s="305">
        <v>3</v>
      </c>
      <c r="U17" s="303">
        <v>40</v>
      </c>
      <c r="V17" s="303">
        <v>2</v>
      </c>
      <c r="W17" s="303">
        <v>200</v>
      </c>
    </row>
    <row r="18" spans="2:24" ht="18" customHeight="1" x14ac:dyDescent="0.25">
      <c r="B18" s="302" t="s">
        <v>1771</v>
      </c>
      <c r="C18" s="456">
        <v>12</v>
      </c>
      <c r="D18" s="456">
        <v>18</v>
      </c>
      <c r="E18" s="451">
        <f t="shared" si="0"/>
        <v>216</v>
      </c>
      <c r="F18" s="233" t="s">
        <v>1778</v>
      </c>
      <c r="G18" s="235">
        <v>2</v>
      </c>
      <c r="H18" s="233">
        <v>25</v>
      </c>
      <c r="I18" s="233">
        <v>55</v>
      </c>
      <c r="J18" s="2">
        <v>92</v>
      </c>
      <c r="K18" s="462">
        <f t="shared" si="1"/>
        <v>12</v>
      </c>
      <c r="O18" s="302" t="s">
        <v>1771</v>
      </c>
      <c r="P18" s="306">
        <v>12</v>
      </c>
      <c r="Q18" s="306">
        <v>18</v>
      </c>
      <c r="R18" s="306"/>
      <c r="S18" s="303" t="s">
        <v>1778</v>
      </c>
      <c r="T18" s="305">
        <v>2</v>
      </c>
      <c r="U18" s="303">
        <v>25</v>
      </c>
      <c r="V18" s="303">
        <v>55</v>
      </c>
      <c r="W18" s="151">
        <v>92</v>
      </c>
    </row>
    <row r="19" spans="2:24" x14ac:dyDescent="0.25">
      <c r="B19" s="302" t="s">
        <v>1772</v>
      </c>
      <c r="C19" s="456">
        <v>30</v>
      </c>
      <c r="D19" s="456">
        <v>25</v>
      </c>
      <c r="E19" s="451">
        <f t="shared" si="0"/>
        <v>750</v>
      </c>
      <c r="F19" s="233" t="s">
        <v>1776</v>
      </c>
      <c r="G19" s="235">
        <v>3</v>
      </c>
      <c r="H19" s="233">
        <v>45</v>
      </c>
      <c r="I19" s="233">
        <v>250</v>
      </c>
      <c r="J19" s="233">
        <v>580</v>
      </c>
      <c r="K19" s="462">
        <f t="shared" si="1"/>
        <v>285</v>
      </c>
      <c r="O19" s="302" t="s">
        <v>1772</v>
      </c>
      <c r="P19" s="306">
        <v>30</v>
      </c>
      <c r="Q19" s="306">
        <v>25</v>
      </c>
      <c r="R19" s="306"/>
      <c r="S19" s="303" t="s">
        <v>1776</v>
      </c>
      <c r="T19" s="305">
        <v>3</v>
      </c>
      <c r="U19" s="303">
        <v>45</v>
      </c>
      <c r="V19" s="303">
        <v>250</v>
      </c>
      <c r="W19" s="303">
        <v>580</v>
      </c>
    </row>
    <row r="20" spans="2:24" x14ac:dyDescent="0.25">
      <c r="B20" s="303"/>
      <c r="C20" s="306"/>
      <c r="D20" s="306"/>
      <c r="E20" s="306"/>
      <c r="F20" s="303"/>
      <c r="G20" s="305"/>
      <c r="H20" s="303"/>
      <c r="I20" s="303"/>
      <c r="J20" s="303"/>
      <c r="K20" s="303"/>
    </row>
    <row r="21" spans="2:24" ht="21.6" customHeight="1" x14ac:dyDescent="0.25">
      <c r="B21" s="303"/>
      <c r="C21" s="306"/>
      <c r="D21" s="306"/>
      <c r="E21" s="306"/>
      <c r="F21" s="303"/>
      <c r="G21" s="305"/>
      <c r="H21" s="303"/>
      <c r="I21" s="303"/>
      <c r="J21" s="303"/>
      <c r="K21" s="303"/>
      <c r="R21" s="201"/>
      <c r="S21" s="201"/>
      <c r="W21" s="201"/>
    </row>
    <row r="22" spans="2:24" ht="52.15" customHeight="1" x14ac:dyDescent="0.25">
      <c r="B22" s="303"/>
      <c r="C22" s="306"/>
      <c r="D22" s="306"/>
      <c r="E22" s="306"/>
      <c r="F22" s="303"/>
      <c r="G22" s="305"/>
      <c r="H22" s="303"/>
      <c r="I22" s="303"/>
      <c r="J22" s="303"/>
      <c r="K22" s="303"/>
      <c r="U22" s="505" t="s">
        <v>1799</v>
      </c>
      <c r="V22" s="505" t="s">
        <v>1800</v>
      </c>
      <c r="W22" s="508" t="s">
        <v>1801</v>
      </c>
      <c r="X22" s="468"/>
    </row>
    <row r="23" spans="2:24" ht="17.25" x14ac:dyDescent="0.25">
      <c r="B23" s="303"/>
      <c r="C23" s="306"/>
      <c r="D23" s="306"/>
      <c r="E23" s="306"/>
      <c r="F23" s="303"/>
      <c r="G23" s="305"/>
      <c r="H23" s="303"/>
      <c r="I23" s="303"/>
      <c r="J23" s="303"/>
      <c r="K23" s="303"/>
      <c r="U23" s="509">
        <v>1</v>
      </c>
      <c r="V23" s="509">
        <v>101</v>
      </c>
      <c r="W23" s="509" t="s">
        <v>1788</v>
      </c>
    </row>
    <row r="24" spans="2:24" ht="17.25" x14ac:dyDescent="0.25">
      <c r="B24" s="303"/>
      <c r="C24" s="306"/>
      <c r="D24" s="306"/>
      <c r="E24" s="306"/>
      <c r="F24" s="303"/>
      <c r="G24" s="305"/>
      <c r="H24" s="303"/>
      <c r="I24" s="303"/>
      <c r="J24" s="303"/>
      <c r="K24" s="303"/>
      <c r="U24" s="510">
        <v>2</v>
      </c>
      <c r="V24" s="510">
        <v>102</v>
      </c>
      <c r="W24" s="510" t="s">
        <v>1789</v>
      </c>
    </row>
    <row r="25" spans="2:24" ht="17.25" x14ac:dyDescent="0.25">
      <c r="B25" s="303"/>
      <c r="C25" s="306"/>
      <c r="D25" s="306"/>
      <c r="E25" s="306"/>
      <c r="F25" s="303"/>
      <c r="G25" s="305"/>
      <c r="H25" s="303"/>
      <c r="I25" s="303"/>
      <c r="J25" s="303"/>
      <c r="K25" s="303"/>
      <c r="U25" s="509">
        <v>3</v>
      </c>
      <c r="V25" s="509">
        <v>103</v>
      </c>
      <c r="W25" s="509" t="s">
        <v>1790</v>
      </c>
    </row>
    <row r="26" spans="2:24" ht="17.25" x14ac:dyDescent="0.25">
      <c r="B26" s="303"/>
      <c r="C26" s="306"/>
      <c r="D26" s="306"/>
      <c r="E26" s="306"/>
      <c r="F26" s="303"/>
      <c r="G26" s="305"/>
      <c r="H26" s="303"/>
      <c r="I26" s="303"/>
      <c r="J26" s="303"/>
      <c r="K26" s="303"/>
      <c r="U26" s="510">
        <v>4</v>
      </c>
      <c r="V26" s="510">
        <v>104</v>
      </c>
      <c r="W26" s="510" t="s">
        <v>1791</v>
      </c>
    </row>
    <row r="27" spans="2:24" ht="17.25" x14ac:dyDescent="0.25">
      <c r="B27" s="303"/>
      <c r="C27" s="306"/>
      <c r="D27" s="306"/>
      <c r="E27" s="306"/>
      <c r="F27" s="303"/>
      <c r="G27" s="305"/>
      <c r="H27" s="303"/>
      <c r="I27" s="303"/>
      <c r="J27" s="303"/>
      <c r="K27" s="303"/>
      <c r="U27" s="509">
        <v>5</v>
      </c>
      <c r="V27" s="509">
        <v>105</v>
      </c>
      <c r="W27" s="509" t="s">
        <v>1792</v>
      </c>
    </row>
    <row r="28" spans="2:24" ht="17.25" x14ac:dyDescent="0.25">
      <c r="B28" s="303"/>
      <c r="C28" s="306"/>
      <c r="D28" s="306"/>
      <c r="E28" s="306"/>
      <c r="F28" s="303"/>
      <c r="G28" s="305"/>
      <c r="H28" s="303"/>
      <c r="I28" s="303"/>
      <c r="J28" s="303"/>
      <c r="K28" s="303"/>
      <c r="U28" s="510">
        <v>6</v>
      </c>
      <c r="V28" s="510">
        <v>106</v>
      </c>
      <c r="W28" s="510" t="s">
        <v>1793</v>
      </c>
    </row>
    <row r="29" spans="2:24" ht="17.25" x14ac:dyDescent="0.25">
      <c r="B29" s="303"/>
      <c r="C29" s="306"/>
      <c r="D29" s="306"/>
      <c r="E29" s="306"/>
      <c r="F29" s="303"/>
      <c r="G29" s="305"/>
      <c r="H29" s="303"/>
      <c r="I29" s="303"/>
      <c r="J29" s="303"/>
      <c r="K29" s="303"/>
      <c r="U29" s="509">
        <v>7</v>
      </c>
      <c r="V29" s="509">
        <v>107</v>
      </c>
      <c r="W29" s="509" t="s">
        <v>1794</v>
      </c>
    </row>
    <row r="30" spans="2:24" ht="17.25" x14ac:dyDescent="0.25">
      <c r="B30" s="303"/>
      <c r="C30" s="306"/>
      <c r="D30" s="306"/>
      <c r="E30" s="306"/>
      <c r="F30" s="303"/>
      <c r="G30" s="305"/>
      <c r="H30" s="303"/>
      <c r="I30" s="303"/>
      <c r="J30" s="303"/>
      <c r="K30" s="303"/>
      <c r="U30" s="510">
        <v>8</v>
      </c>
      <c r="V30" s="510">
        <v>108</v>
      </c>
      <c r="W30" s="510" t="s">
        <v>1795</v>
      </c>
    </row>
    <row r="31" spans="2:24" ht="17.25" x14ac:dyDescent="0.25">
      <c r="B31" s="303"/>
      <c r="C31" s="306"/>
      <c r="D31" s="306"/>
      <c r="E31" s="306"/>
      <c r="F31" s="303"/>
      <c r="G31" s="305"/>
      <c r="H31" s="303"/>
      <c r="I31" s="303"/>
      <c r="J31" s="303"/>
      <c r="K31" s="303"/>
      <c r="U31" s="509">
        <v>9</v>
      </c>
      <c r="V31" s="509">
        <v>109</v>
      </c>
      <c r="W31" s="509" t="s">
        <v>1796</v>
      </c>
    </row>
    <row r="32" spans="2:24" ht="17.25" x14ac:dyDescent="0.25">
      <c r="B32" s="303"/>
      <c r="C32" s="306"/>
      <c r="D32" s="306"/>
      <c r="E32" s="306"/>
      <c r="F32" s="303"/>
      <c r="G32" s="305"/>
      <c r="H32" s="303"/>
      <c r="I32" s="303"/>
      <c r="J32" s="303"/>
      <c r="K32" s="303"/>
      <c r="U32" s="510">
        <v>10</v>
      </c>
      <c r="V32" s="510">
        <v>110</v>
      </c>
      <c r="W32" s="510" t="s">
        <v>1797</v>
      </c>
    </row>
    <row r="33" spans="2:23" ht="17.25" x14ac:dyDescent="0.25">
      <c r="B33" s="303"/>
      <c r="C33" s="306"/>
      <c r="D33" s="306"/>
      <c r="E33" s="306"/>
      <c r="F33" s="303"/>
      <c r="G33" s="305"/>
      <c r="H33" s="303"/>
      <c r="I33" s="303"/>
      <c r="J33" s="303"/>
      <c r="K33" s="303"/>
      <c r="U33" s="509">
        <v>11</v>
      </c>
      <c r="V33" s="509">
        <v>111</v>
      </c>
      <c r="W33" s="509" t="s">
        <v>1798</v>
      </c>
    </row>
    <row r="34" spans="2:23" x14ac:dyDescent="0.25">
      <c r="B34" s="303"/>
      <c r="C34" s="306"/>
      <c r="D34" s="306"/>
      <c r="E34" s="306"/>
      <c r="F34" s="303"/>
      <c r="G34" s="305"/>
      <c r="H34" s="303"/>
      <c r="I34" s="303"/>
      <c r="J34" s="303"/>
      <c r="K34" s="303"/>
      <c r="U34" s="201"/>
      <c r="V34" s="201"/>
      <c r="W34" s="201"/>
    </row>
    <row r="35" spans="2:23" x14ac:dyDescent="0.25">
      <c r="B35" s="303"/>
      <c r="C35" s="306"/>
      <c r="D35" s="306"/>
      <c r="E35" s="306"/>
      <c r="F35" s="303"/>
      <c r="G35" s="305"/>
      <c r="H35" s="303"/>
      <c r="I35" s="303"/>
      <c r="J35" s="303"/>
      <c r="K35" s="303"/>
    </row>
    <row r="36" spans="2:23" x14ac:dyDescent="0.25">
      <c r="B36" s="303"/>
      <c r="C36" s="306"/>
      <c r="D36" s="306"/>
      <c r="E36" s="306"/>
      <c r="F36" s="303"/>
      <c r="G36" s="305"/>
      <c r="H36" s="303"/>
      <c r="I36" s="303"/>
      <c r="J36" s="303"/>
      <c r="K36" s="303"/>
      <c r="T36" s="201"/>
    </row>
    <row r="37" spans="2:23" x14ac:dyDescent="0.25">
      <c r="B37" s="303"/>
      <c r="C37" s="306"/>
      <c r="D37" s="306"/>
      <c r="E37" s="306"/>
      <c r="F37" s="303"/>
      <c r="G37" s="305"/>
      <c r="H37" s="303"/>
      <c r="I37" s="303"/>
      <c r="J37" s="303"/>
      <c r="K37" s="303"/>
    </row>
    <row r="38" spans="2:23" x14ac:dyDescent="0.25">
      <c r="B38" s="303"/>
      <c r="C38" s="306"/>
      <c r="D38" s="306"/>
      <c r="E38" s="306"/>
      <c r="F38" s="303"/>
      <c r="G38" s="305"/>
      <c r="H38" s="303"/>
      <c r="I38" s="303"/>
      <c r="J38" s="303"/>
      <c r="K38" s="303"/>
      <c r="R38" s="201"/>
      <c r="S38" s="201"/>
    </row>
    <row r="39" spans="2:23" x14ac:dyDescent="0.25">
      <c r="B39" s="303"/>
      <c r="C39" s="306"/>
      <c r="D39" s="306"/>
      <c r="E39" s="306"/>
      <c r="F39" s="303"/>
      <c r="G39" s="305"/>
      <c r="H39" s="303"/>
      <c r="I39" s="303"/>
      <c r="J39" s="303"/>
      <c r="K39" s="303"/>
      <c r="R39" s="201"/>
      <c r="S39" s="201"/>
      <c r="T39" s="201"/>
    </row>
    <row r="40" spans="2:23" x14ac:dyDescent="0.25">
      <c r="B40" s="303"/>
      <c r="C40" s="306"/>
      <c r="D40" s="306"/>
      <c r="E40" s="306"/>
      <c r="F40" s="303"/>
      <c r="G40" s="305"/>
      <c r="H40" s="303"/>
      <c r="I40" s="303"/>
      <c r="J40" s="303"/>
      <c r="K40" s="303"/>
    </row>
    <row r="41" spans="2:23" x14ac:dyDescent="0.25">
      <c r="B41" s="303"/>
      <c r="C41" s="306"/>
      <c r="D41" s="306"/>
      <c r="E41" s="306"/>
      <c r="F41" s="303"/>
      <c r="G41" s="305"/>
      <c r="H41" s="303"/>
      <c r="I41" s="303"/>
      <c r="J41" s="303"/>
      <c r="K41" s="303"/>
    </row>
    <row r="42" spans="2:23" x14ac:dyDescent="0.25">
      <c r="B42" s="303"/>
      <c r="C42" s="306"/>
      <c r="D42" s="306"/>
      <c r="E42" s="306"/>
      <c r="F42" s="303"/>
      <c r="G42" s="305"/>
      <c r="H42" s="303"/>
      <c r="I42" s="303"/>
      <c r="J42" s="303"/>
      <c r="K42" s="303"/>
    </row>
    <row r="43" spans="2:23" x14ac:dyDescent="0.25">
      <c r="B43" s="303"/>
      <c r="C43" s="306"/>
      <c r="D43" s="306"/>
      <c r="E43" s="306"/>
      <c r="F43" s="303"/>
      <c r="G43" s="305"/>
      <c r="H43" s="303"/>
      <c r="I43" s="303"/>
      <c r="J43" s="303"/>
      <c r="K43" s="303"/>
    </row>
    <row r="44" spans="2:23" x14ac:dyDescent="0.25">
      <c r="B44" s="303"/>
      <c r="C44" s="306"/>
      <c r="D44" s="306"/>
      <c r="E44" s="306"/>
      <c r="F44" s="303"/>
      <c r="G44" s="305"/>
      <c r="H44" s="303"/>
      <c r="I44" s="303"/>
      <c r="J44" s="303"/>
      <c r="K44" s="303"/>
    </row>
    <row r="45" spans="2:23" x14ac:dyDescent="0.25">
      <c r="B45" s="303"/>
      <c r="C45" s="306"/>
      <c r="D45" s="306"/>
      <c r="E45" s="306"/>
      <c r="F45" s="303"/>
      <c r="G45" s="305"/>
      <c r="H45" s="303"/>
      <c r="I45" s="303"/>
      <c r="J45" s="303"/>
      <c r="K45" s="303"/>
    </row>
    <row r="46" spans="2:23" x14ac:dyDescent="0.25">
      <c r="B46" s="303"/>
      <c r="C46" s="306"/>
      <c r="D46" s="306"/>
      <c r="E46" s="306"/>
      <c r="F46" s="303"/>
      <c r="G46" s="305"/>
      <c r="H46" s="303"/>
      <c r="I46" s="303"/>
      <c r="J46" s="303"/>
      <c r="K46" s="303"/>
    </row>
    <row r="47" spans="2:23" x14ac:dyDescent="0.25">
      <c r="B47" s="303"/>
      <c r="C47" s="306"/>
      <c r="D47" s="306"/>
      <c r="E47" s="306"/>
      <c r="F47" s="303"/>
      <c r="G47" s="305"/>
      <c r="H47" s="303"/>
      <c r="I47" s="303"/>
      <c r="J47" s="303"/>
      <c r="K47" s="303"/>
    </row>
    <row r="48" spans="2:23" x14ac:dyDescent="0.25">
      <c r="B48" s="303"/>
      <c r="C48" s="306"/>
      <c r="D48" s="306"/>
      <c r="E48" s="306"/>
      <c r="F48" s="303"/>
      <c r="G48" s="305"/>
      <c r="H48" s="303"/>
      <c r="I48" s="303"/>
      <c r="J48" s="303"/>
      <c r="K48" s="303"/>
    </row>
    <row r="49" spans="2:11" x14ac:dyDescent="0.25">
      <c r="B49" s="303"/>
      <c r="C49" s="306"/>
      <c r="D49" s="306"/>
      <c r="E49" s="306"/>
      <c r="F49" s="303"/>
      <c r="G49" s="305"/>
      <c r="H49" s="303"/>
      <c r="I49" s="303"/>
      <c r="J49" s="303"/>
      <c r="K49" s="303"/>
    </row>
    <row r="50" spans="2:11" x14ac:dyDescent="0.25">
      <c r="B50" s="303"/>
      <c r="C50" s="306"/>
      <c r="D50" s="306"/>
      <c r="E50" s="306"/>
      <c r="F50" s="303"/>
      <c r="G50" s="305"/>
      <c r="H50" s="303"/>
      <c r="I50" s="303"/>
      <c r="J50" s="303"/>
      <c r="K50" s="303"/>
    </row>
    <row r="51" spans="2:11" x14ac:dyDescent="0.25">
      <c r="B51" s="303"/>
      <c r="C51" s="306"/>
      <c r="D51" s="306"/>
      <c r="E51" s="306"/>
      <c r="F51" s="303"/>
      <c r="G51" s="305"/>
      <c r="H51" s="303"/>
      <c r="I51" s="303"/>
      <c r="J51" s="303"/>
      <c r="K51" s="303"/>
    </row>
    <row r="52" spans="2:11" x14ac:dyDescent="0.25">
      <c r="B52" s="303"/>
      <c r="C52" s="306"/>
      <c r="D52" s="306"/>
      <c r="E52" s="306"/>
      <c r="F52" s="303"/>
      <c r="G52" s="305"/>
      <c r="H52" s="303"/>
      <c r="I52" s="303"/>
      <c r="J52" s="303"/>
      <c r="K52" s="303"/>
    </row>
    <row r="53" spans="2:11" x14ac:dyDescent="0.25">
      <c r="B53" s="303"/>
      <c r="C53" s="306"/>
      <c r="D53" s="306"/>
      <c r="E53" s="306"/>
      <c r="F53" s="303"/>
      <c r="G53" s="305"/>
      <c r="H53" s="303"/>
      <c r="I53" s="303"/>
      <c r="J53" s="303"/>
      <c r="K53" s="303"/>
    </row>
    <row r="54" spans="2:11" x14ac:dyDescent="0.25">
      <c r="B54" s="303"/>
      <c r="C54" s="306"/>
      <c r="D54" s="306"/>
      <c r="E54" s="306"/>
      <c r="F54" s="303"/>
      <c r="G54" s="305"/>
      <c r="H54" s="303"/>
      <c r="I54" s="303"/>
      <c r="J54" s="303"/>
      <c r="K54" s="303"/>
    </row>
    <row r="55" spans="2:11" x14ac:dyDescent="0.25">
      <c r="B55" s="303"/>
      <c r="C55" s="306"/>
      <c r="D55" s="306"/>
      <c r="E55" s="306"/>
      <c r="F55" s="303"/>
      <c r="G55" s="305"/>
      <c r="H55" s="303"/>
      <c r="I55" s="303"/>
      <c r="J55" s="303"/>
      <c r="K55" s="303"/>
    </row>
    <row r="56" spans="2:11" x14ac:dyDescent="0.25">
      <c r="B56" s="303"/>
      <c r="C56" s="306"/>
      <c r="D56" s="306"/>
      <c r="E56" s="306"/>
      <c r="F56" s="303"/>
      <c r="G56" s="305"/>
      <c r="H56" s="303"/>
      <c r="I56" s="303"/>
      <c r="J56" s="303"/>
      <c r="K56" s="303"/>
    </row>
    <row r="57" spans="2:11" x14ac:dyDescent="0.25">
      <c r="B57" s="303"/>
      <c r="C57" s="306"/>
      <c r="D57" s="306"/>
      <c r="E57" s="306"/>
      <c r="F57" s="303"/>
      <c r="G57" s="305"/>
      <c r="H57" s="303"/>
      <c r="I57" s="303"/>
      <c r="J57" s="303"/>
      <c r="K57" s="303"/>
    </row>
    <row r="58" spans="2:11" x14ac:dyDescent="0.25">
      <c r="B58" s="303"/>
      <c r="C58" s="306"/>
      <c r="D58" s="306"/>
      <c r="E58" s="306"/>
      <c r="F58" s="303"/>
      <c r="G58" s="305"/>
      <c r="H58" s="303"/>
      <c r="I58" s="303"/>
      <c r="J58" s="303"/>
      <c r="K58" s="303"/>
    </row>
    <row r="59" spans="2:11" x14ac:dyDescent="0.25">
      <c r="B59" s="303"/>
      <c r="C59" s="306"/>
      <c r="D59" s="306"/>
      <c r="E59" s="306"/>
      <c r="F59" s="303"/>
      <c r="G59" s="305"/>
      <c r="H59" s="303"/>
      <c r="I59" s="303"/>
      <c r="J59" s="303"/>
      <c r="K59" s="303"/>
    </row>
    <row r="60" spans="2:11" x14ac:dyDescent="0.25">
      <c r="B60" s="303"/>
      <c r="C60" s="306"/>
      <c r="D60" s="306"/>
      <c r="E60" s="306"/>
      <c r="F60" s="303"/>
      <c r="G60" s="305"/>
      <c r="H60" s="303"/>
      <c r="I60" s="303"/>
      <c r="J60" s="303"/>
      <c r="K60" s="303"/>
    </row>
    <row r="61" spans="2:11" x14ac:dyDescent="0.25">
      <c r="B61" s="303"/>
      <c r="C61" s="306"/>
      <c r="D61" s="306"/>
      <c r="E61" s="306"/>
      <c r="F61" s="303"/>
      <c r="G61" s="305"/>
      <c r="H61" s="303"/>
      <c r="I61" s="303"/>
      <c r="J61" s="303"/>
      <c r="K61" s="303"/>
    </row>
    <row r="62" spans="2:11" x14ac:dyDescent="0.25">
      <c r="B62" s="303"/>
      <c r="C62" s="306"/>
      <c r="D62" s="306"/>
      <c r="E62" s="306"/>
      <c r="F62" s="303"/>
      <c r="G62" s="305"/>
      <c r="H62" s="303"/>
      <c r="I62" s="303"/>
      <c r="J62" s="303"/>
      <c r="K62" s="303"/>
    </row>
    <row r="63" spans="2:11" x14ac:dyDescent="0.25">
      <c r="B63" s="303"/>
      <c r="C63" s="306"/>
      <c r="D63" s="306"/>
      <c r="E63" s="306"/>
      <c r="F63" s="303"/>
      <c r="G63" s="305"/>
      <c r="H63" s="303"/>
      <c r="I63" s="303"/>
      <c r="J63" s="303"/>
      <c r="K63" s="303"/>
    </row>
    <row r="64" spans="2:11" x14ac:dyDescent="0.25">
      <c r="B64" s="303"/>
      <c r="C64" s="306"/>
      <c r="D64" s="306"/>
      <c r="E64" s="306"/>
      <c r="F64" s="303"/>
      <c r="G64" s="305"/>
      <c r="H64" s="303"/>
      <c r="I64" s="303"/>
      <c r="J64" s="303"/>
      <c r="K64" s="303"/>
    </row>
    <row r="65" spans="2:11" x14ac:dyDescent="0.25">
      <c r="B65" s="449"/>
      <c r="C65" s="450"/>
      <c r="D65" s="450"/>
      <c r="E65" s="450"/>
      <c r="F65" s="449"/>
      <c r="G65" s="449"/>
      <c r="H65" s="449"/>
      <c r="I65" s="449"/>
      <c r="J65" s="449"/>
      <c r="K65" s="303"/>
    </row>
    <row r="66" spans="2:11" x14ac:dyDescent="0.25">
      <c r="B66" s="449"/>
      <c r="C66" s="450"/>
      <c r="D66" s="450"/>
      <c r="E66" s="450"/>
      <c r="F66" s="449"/>
      <c r="G66" s="449"/>
      <c r="H66" s="449"/>
      <c r="I66" s="449"/>
      <c r="J66" s="449"/>
      <c r="K66" s="303"/>
    </row>
    <row r="67" spans="2:11" x14ac:dyDescent="0.25">
      <c r="B67" s="449"/>
      <c r="C67" s="450"/>
      <c r="D67" s="450"/>
      <c r="E67" s="450"/>
      <c r="F67" s="449"/>
      <c r="G67" s="449"/>
      <c r="H67" s="449"/>
      <c r="I67" s="449"/>
      <c r="J67" s="449"/>
      <c r="K67" s="303"/>
    </row>
    <row r="68" spans="2:11" x14ac:dyDescent="0.25">
      <c r="B68" s="449"/>
      <c r="C68" s="450"/>
      <c r="D68" s="450"/>
      <c r="E68" s="450"/>
      <c r="F68" s="449"/>
      <c r="G68" s="449"/>
      <c r="H68" s="449"/>
      <c r="I68" s="449"/>
      <c r="J68" s="449"/>
      <c r="K68" s="303"/>
    </row>
    <row r="69" spans="2:11" x14ac:dyDescent="0.25">
      <c r="B69" s="449"/>
      <c r="C69" s="450"/>
      <c r="D69" s="450"/>
      <c r="E69" s="450"/>
      <c r="F69" s="449"/>
      <c r="G69" s="449"/>
      <c r="H69" s="449"/>
      <c r="I69" s="449"/>
      <c r="J69" s="449"/>
      <c r="K69" s="303"/>
    </row>
    <row r="70" spans="2:11" x14ac:dyDescent="0.25">
      <c r="B70" s="449"/>
      <c r="C70" s="450"/>
      <c r="D70" s="450"/>
      <c r="E70" s="450"/>
      <c r="F70" s="449"/>
      <c r="G70" s="449"/>
      <c r="H70" s="449"/>
      <c r="I70" s="449"/>
      <c r="J70" s="449"/>
      <c r="K70" s="303"/>
    </row>
    <row r="71" spans="2:11" x14ac:dyDescent="0.25">
      <c r="B71" s="449"/>
      <c r="C71" s="450"/>
      <c r="D71" s="450"/>
      <c r="E71" s="450"/>
      <c r="F71" s="449"/>
      <c r="G71" s="449"/>
      <c r="H71" s="449"/>
      <c r="I71" s="449"/>
      <c r="J71" s="449"/>
      <c r="K71" s="303"/>
    </row>
    <row r="72" spans="2:11" x14ac:dyDescent="0.25">
      <c r="B72" s="449"/>
      <c r="C72" s="450"/>
      <c r="D72" s="450"/>
      <c r="E72" s="450"/>
      <c r="F72" s="449"/>
      <c r="G72" s="449"/>
      <c r="H72" s="449"/>
      <c r="I72" s="449"/>
      <c r="J72" s="449"/>
      <c r="K72" s="303"/>
    </row>
    <row r="73" spans="2:11" x14ac:dyDescent="0.25">
      <c r="B73" s="449"/>
      <c r="C73" s="450"/>
      <c r="D73" s="450"/>
      <c r="E73" s="450"/>
      <c r="F73" s="449"/>
      <c r="G73" s="449"/>
      <c r="H73" s="449"/>
      <c r="I73" s="449"/>
      <c r="J73" s="449"/>
      <c r="K73" s="303"/>
    </row>
    <row r="74" spans="2:11" x14ac:dyDescent="0.25">
      <c r="B74" s="449"/>
      <c r="C74" s="450"/>
      <c r="D74" s="450"/>
      <c r="E74" s="450"/>
      <c r="F74" s="449"/>
      <c r="G74" s="449"/>
      <c r="H74" s="449"/>
      <c r="I74" s="449"/>
      <c r="J74" s="449"/>
      <c r="K74" s="303"/>
    </row>
    <row r="75" spans="2:11" x14ac:dyDescent="0.25">
      <c r="B75" s="449"/>
      <c r="C75" s="450"/>
      <c r="D75" s="450"/>
      <c r="E75" s="450"/>
      <c r="F75" s="449"/>
      <c r="G75" s="449"/>
      <c r="H75" s="449"/>
      <c r="I75" s="449"/>
      <c r="J75" s="449"/>
      <c r="K75" s="303"/>
    </row>
    <row r="76" spans="2:11" x14ac:dyDescent="0.25">
      <c r="B76" s="449"/>
      <c r="C76" s="450"/>
      <c r="D76" s="450"/>
      <c r="E76" s="450"/>
      <c r="F76" s="449"/>
      <c r="G76" s="449"/>
      <c r="H76" s="449"/>
      <c r="I76" s="449"/>
      <c r="J76" s="449"/>
      <c r="K76" s="303"/>
    </row>
    <row r="77" spans="2:11" x14ac:dyDescent="0.25">
      <c r="B77" s="449"/>
      <c r="C77" s="450"/>
      <c r="D77" s="450"/>
      <c r="E77" s="450"/>
      <c r="F77" s="449"/>
      <c r="G77" s="449"/>
      <c r="H77" s="449"/>
      <c r="I77" s="449"/>
      <c r="J77" s="449"/>
      <c r="K77" s="303"/>
    </row>
    <row r="78" spans="2:11" x14ac:dyDescent="0.25">
      <c r="B78" s="449"/>
      <c r="C78" s="450"/>
      <c r="D78" s="450"/>
      <c r="E78" s="450"/>
      <c r="F78" s="449"/>
      <c r="G78" s="449"/>
      <c r="H78" s="449"/>
      <c r="I78" s="449"/>
      <c r="J78" s="449"/>
      <c r="K78" s="303"/>
    </row>
    <row r="79" spans="2:11" x14ac:dyDescent="0.25">
      <c r="B79" s="449"/>
      <c r="C79" s="450"/>
      <c r="D79" s="450"/>
      <c r="E79" s="450"/>
      <c r="F79" s="449"/>
      <c r="G79" s="449"/>
      <c r="H79" s="449"/>
      <c r="I79" s="449"/>
      <c r="J79" s="449"/>
      <c r="K79" s="303"/>
    </row>
    <row r="80" spans="2:11" x14ac:dyDescent="0.25">
      <c r="B80" s="449"/>
      <c r="C80" s="450"/>
      <c r="D80" s="450"/>
      <c r="E80" s="450"/>
      <c r="F80" s="449"/>
      <c r="G80" s="449"/>
      <c r="H80" s="449"/>
      <c r="I80" s="449"/>
      <c r="J80" s="449"/>
      <c r="K80" s="303"/>
    </row>
    <row r="81" spans="2:11" x14ac:dyDescent="0.25">
      <c r="B81" s="449"/>
      <c r="C81" s="450"/>
      <c r="D81" s="450"/>
      <c r="E81" s="450"/>
      <c r="F81" s="449"/>
      <c r="G81" s="449"/>
      <c r="H81" s="449"/>
      <c r="I81" s="449"/>
      <c r="J81" s="449"/>
      <c r="K81" s="303"/>
    </row>
    <row r="82" spans="2:11" x14ac:dyDescent="0.25">
      <c r="B82" s="449"/>
      <c r="C82" s="450"/>
      <c r="D82" s="450"/>
      <c r="E82" s="450"/>
      <c r="F82" s="449"/>
      <c r="G82" s="449"/>
      <c r="H82" s="449"/>
      <c r="I82" s="449"/>
      <c r="J82" s="449"/>
      <c r="K82" s="303"/>
    </row>
  </sheetData>
  <mergeCells count="1">
    <mergeCell ref="Q2:S2"/>
  </mergeCells>
  <conditionalFormatting sqref="B83:B1048576 B5:B64">
    <cfRule type="cellIs" dxfId="14" priority="29" operator="greaterThan">
      <formula>0.01</formula>
    </cfRule>
  </conditionalFormatting>
  <conditionalFormatting sqref="B65:B82">
    <cfRule type="cellIs" dxfId="13" priority="22" operator="equal">
      <formula>0</formula>
    </cfRule>
  </conditionalFormatting>
  <conditionalFormatting sqref="G1:G1048576">
    <cfRule type="cellIs" dxfId="12" priority="5" operator="equal">
      <formula>3</formula>
    </cfRule>
    <cfRule type="containsText" dxfId="11" priority="7" operator="containsText" text="2">
      <formula>NOT(ISERROR(SEARCH("2",G1)))</formula>
    </cfRule>
    <cfRule type="cellIs" dxfId="10" priority="8" operator="equal">
      <formula>1</formula>
    </cfRule>
  </conditionalFormatting>
  <hyperlinks>
    <hyperlink ref="A1" location="INDEX!A1" display="IND" xr:uid="{00000000-0004-0000-1100-000000000000}"/>
  </hyperlinks>
  <pageMargins left="0.7" right="0.7" top="0.75" bottom="0.75" header="0.3" footer="0.3"/>
  <pageSetup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499984740745262"/>
  </sheetPr>
  <dimension ref="A1:CS51"/>
  <sheetViews>
    <sheetView workbookViewId="0">
      <selection activeCell="Q12" sqref="Q12"/>
    </sheetView>
  </sheetViews>
  <sheetFormatPr defaultRowHeight="15" x14ac:dyDescent="0.25"/>
  <cols>
    <col min="1" max="1" width="9.140625" style="152"/>
    <col min="3" max="7" width="11" customWidth="1"/>
    <col min="9" max="11" width="11" customWidth="1"/>
    <col min="16" max="21" width="11" customWidth="1"/>
    <col min="26" max="30" width="11" customWidth="1"/>
    <col min="34" max="39" width="10.5703125" customWidth="1"/>
    <col min="45" max="45" width="16.7109375" customWidth="1"/>
    <col min="46" max="46" width="14.7109375" customWidth="1"/>
    <col min="48" max="48" width="10.5703125" customWidth="1"/>
    <col min="52" max="52" width="30" customWidth="1"/>
    <col min="67" max="67" width="16" bestFit="1" customWidth="1"/>
    <col min="68" max="68" width="10.85546875" customWidth="1"/>
    <col min="69" max="69" width="10.28515625" customWidth="1"/>
  </cols>
  <sheetData>
    <row r="1" spans="1:97" x14ac:dyDescent="0.25">
      <c r="A1" s="236">
        <v>1</v>
      </c>
      <c r="B1" t="s">
        <v>331</v>
      </c>
      <c r="H1" s="185">
        <v>2</v>
      </c>
      <c r="O1" s="185">
        <v>3</v>
      </c>
      <c r="P1" t="s">
        <v>332</v>
      </c>
      <c r="X1" s="185">
        <v>4</v>
      </c>
      <c r="Y1" t="s">
        <v>333</v>
      </c>
      <c r="AF1" s="185">
        <v>5</v>
      </c>
      <c r="AG1" t="s">
        <v>468</v>
      </c>
      <c r="AQ1" s="185">
        <v>6</v>
      </c>
      <c r="AR1" t="s">
        <v>334</v>
      </c>
    </row>
    <row r="2" spans="1:97" x14ac:dyDescent="0.25">
      <c r="A2" s="427" t="s">
        <v>485</v>
      </c>
      <c r="B2" t="s">
        <v>335</v>
      </c>
      <c r="P2" t="s">
        <v>336</v>
      </c>
      <c r="AR2" t="s">
        <v>337</v>
      </c>
      <c r="BF2" s="237"/>
      <c r="BG2" s="237"/>
      <c r="BH2" s="237"/>
      <c r="BI2" s="237"/>
      <c r="BJ2" s="237"/>
      <c r="BK2" s="237"/>
      <c r="BL2" s="237"/>
      <c r="BM2" s="237"/>
      <c r="BN2" s="237"/>
      <c r="BO2" s="237"/>
      <c r="BP2" s="237"/>
      <c r="BQ2" s="237"/>
      <c r="BR2" s="237"/>
      <c r="BS2" s="237"/>
      <c r="BT2" s="237"/>
      <c r="BU2" s="237"/>
      <c r="BV2" s="237"/>
      <c r="BW2" s="237"/>
      <c r="BX2" s="237"/>
      <c r="BY2" s="237"/>
      <c r="BZ2" s="237"/>
      <c r="CA2" s="237"/>
      <c r="CB2" s="237" t="s">
        <v>467</v>
      </c>
      <c r="CD2" s="237"/>
      <c r="CE2" s="237"/>
      <c r="CF2" s="237"/>
      <c r="CG2" s="237"/>
      <c r="CH2" s="237"/>
      <c r="CI2" s="237"/>
      <c r="CJ2" s="237"/>
      <c r="CK2" s="237"/>
      <c r="CL2" s="237"/>
      <c r="CM2" s="237"/>
      <c r="CN2" s="237"/>
      <c r="CO2" s="237"/>
      <c r="CP2" s="237"/>
      <c r="CQ2" s="237"/>
      <c r="CR2" s="237"/>
      <c r="CS2" s="237"/>
    </row>
    <row r="3" spans="1:97" x14ac:dyDescent="0.25">
      <c r="B3" t="s">
        <v>339</v>
      </c>
      <c r="P3" t="s">
        <v>340</v>
      </c>
      <c r="AR3" t="s">
        <v>341</v>
      </c>
      <c r="BF3" s="237"/>
      <c r="BG3" s="237"/>
      <c r="BH3" s="237"/>
      <c r="BI3" s="237"/>
      <c r="BJ3" s="237"/>
      <c r="BK3" s="237"/>
      <c r="BL3" s="237"/>
      <c r="BM3" s="237"/>
      <c r="BN3" s="237"/>
      <c r="BO3" s="237"/>
      <c r="BP3" s="237"/>
      <c r="BQ3" s="237"/>
      <c r="BR3" s="237"/>
      <c r="BS3" s="237"/>
      <c r="BT3" s="237"/>
      <c r="BU3" s="237"/>
      <c r="BV3" s="237"/>
      <c r="BW3" s="237"/>
      <c r="BX3" s="237"/>
      <c r="BY3" s="237"/>
      <c r="BZ3" s="237"/>
      <c r="CA3" s="237"/>
      <c r="CD3" s="237"/>
      <c r="CE3" s="237"/>
      <c r="CF3" s="237"/>
      <c r="CG3" s="237"/>
      <c r="CH3" s="237"/>
      <c r="CI3" s="237"/>
      <c r="CJ3" s="237"/>
      <c r="CK3" s="237"/>
      <c r="CL3" s="237"/>
      <c r="CM3" s="237"/>
      <c r="CN3" s="237"/>
      <c r="CO3" s="237"/>
      <c r="CP3" s="237"/>
      <c r="CQ3" s="237"/>
      <c r="CR3" s="237"/>
      <c r="CS3" s="237"/>
    </row>
    <row r="4" spans="1:97" x14ac:dyDescent="0.25">
      <c r="B4" t="s">
        <v>343</v>
      </c>
      <c r="P4" t="s">
        <v>344</v>
      </c>
      <c r="AS4" s="238" t="s">
        <v>345</v>
      </c>
      <c r="AW4" s="120"/>
      <c r="BA4" t="s">
        <v>338</v>
      </c>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row>
    <row r="5" spans="1:97" x14ac:dyDescent="0.25">
      <c r="P5" t="s">
        <v>347</v>
      </c>
      <c r="AW5" s="120"/>
      <c r="BA5" t="s">
        <v>342</v>
      </c>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row>
    <row r="6" spans="1:97" x14ac:dyDescent="0.25">
      <c r="P6" t="s">
        <v>349</v>
      </c>
      <c r="AJ6" t="s">
        <v>365</v>
      </c>
      <c r="BA6" t="s">
        <v>346</v>
      </c>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row>
    <row r="7" spans="1:97" x14ac:dyDescent="0.25">
      <c r="Y7" t="s">
        <v>351</v>
      </c>
      <c r="BA7" t="s">
        <v>348</v>
      </c>
      <c r="BF7" s="237"/>
      <c r="BG7" s="237"/>
      <c r="BH7" s="237"/>
      <c r="BI7" s="237"/>
      <c r="BJ7" s="237"/>
      <c r="BK7" s="237"/>
      <c r="BL7" s="237"/>
      <c r="BM7" s="237"/>
      <c r="BN7" s="237"/>
      <c r="BO7" s="410"/>
      <c r="BP7" s="411"/>
      <c r="BQ7" s="416" t="s">
        <v>465</v>
      </c>
      <c r="BR7" s="413"/>
      <c r="BS7" s="410"/>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row>
    <row r="8" spans="1:97" x14ac:dyDescent="0.25">
      <c r="Q8" t="s">
        <v>353</v>
      </c>
      <c r="Y8" t="s">
        <v>354</v>
      </c>
      <c r="AW8" s="239">
        <f>SUM(My_Index[[A]:[B]])</f>
        <v>7388</v>
      </c>
      <c r="AX8" s="240"/>
      <c r="BA8" t="s">
        <v>350</v>
      </c>
      <c r="BF8" s="237"/>
      <c r="BG8" s="237"/>
      <c r="BH8" s="237"/>
      <c r="BI8" s="237"/>
      <c r="BJ8" s="237"/>
      <c r="BK8" s="237"/>
      <c r="BL8" s="419" t="s">
        <v>462</v>
      </c>
      <c r="BM8" s="237"/>
      <c r="BN8" s="237"/>
      <c r="BO8" s="410"/>
      <c r="BP8" s="414"/>
      <c r="BQ8" s="412">
        <f>SUMIF(mem_4[membership],200)</f>
        <v>200</v>
      </c>
      <c r="BR8" s="415"/>
      <c r="BS8" s="410"/>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row>
    <row r="9" spans="1:97" x14ac:dyDescent="0.25">
      <c r="AQ9" s="244" t="s">
        <v>355</v>
      </c>
      <c r="AW9" s="245" t="s">
        <v>356</v>
      </c>
      <c r="BA9" t="s">
        <v>352</v>
      </c>
      <c r="BF9" s="237"/>
      <c r="BG9" s="237"/>
      <c r="BH9" s="237"/>
      <c r="BI9" s="237"/>
      <c r="BJ9" s="237"/>
      <c r="BK9" s="237"/>
      <c r="BL9" s="420">
        <f>SUMIF(mem_4[Gender],"M",mem_4[M_Amt])</f>
        <v>70</v>
      </c>
      <c r="BM9" s="237"/>
      <c r="BN9" s="237"/>
      <c r="BO9" s="410"/>
      <c r="BP9" s="411"/>
      <c r="BQ9" s="412" t="s">
        <v>464</v>
      </c>
      <c r="BR9" s="413"/>
      <c r="BS9" s="410"/>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row>
    <row r="10" spans="1:97" x14ac:dyDescent="0.25">
      <c r="Y10" t="s">
        <v>357</v>
      </c>
      <c r="BF10" s="237"/>
      <c r="BG10" s="237"/>
      <c r="BH10" s="237"/>
      <c r="BI10" s="237"/>
      <c r="BJ10" s="237"/>
      <c r="BK10" s="237"/>
      <c r="BL10" s="120"/>
      <c r="BM10" s="237"/>
      <c r="BN10" s="237"/>
      <c r="BO10" s="237"/>
      <c r="BP10" s="241"/>
      <c r="BQ10" s="242">
        <f>SUMIF(mem_4[membership],300)</f>
        <v>1500</v>
      </c>
      <c r="BR10" s="243"/>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row>
    <row r="11" spans="1:97" x14ac:dyDescent="0.25">
      <c r="P11" t="s">
        <v>358</v>
      </c>
      <c r="Q11" t="s">
        <v>359</v>
      </c>
      <c r="R11" t="s">
        <v>360</v>
      </c>
      <c r="S11" t="s">
        <v>361</v>
      </c>
      <c r="T11" t="s">
        <v>362</v>
      </c>
      <c r="U11" t="s">
        <v>363</v>
      </c>
      <c r="Y11" t="s">
        <v>364</v>
      </c>
      <c r="AQ11" s="247" t="s">
        <v>366</v>
      </c>
      <c r="AR11" s="247"/>
      <c r="AS11" s="247"/>
      <c r="AT11" s="247"/>
      <c r="AU11" s="247"/>
      <c r="AW11" s="248">
        <f>SUM(My_Index[A])</f>
        <v>394</v>
      </c>
      <c r="AX11" s="249"/>
      <c r="BA11" s="149"/>
      <c r="BB11" s="149"/>
      <c r="BC11" s="149"/>
      <c r="BF11" s="237"/>
      <c r="BG11" s="237"/>
      <c r="BH11" s="237"/>
      <c r="BI11" s="237"/>
      <c r="BJ11" s="237"/>
      <c r="BK11" s="237"/>
      <c r="BL11" s="417" t="s">
        <v>466</v>
      </c>
      <c r="BM11" s="418"/>
      <c r="BN11" s="120"/>
      <c r="BO11" s="418"/>
      <c r="BP11" s="411"/>
      <c r="BQ11" s="416" t="s">
        <v>463</v>
      </c>
      <c r="BR11" s="413"/>
      <c r="BS11" s="410"/>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row>
    <row r="12" spans="1:97" x14ac:dyDescent="0.25">
      <c r="AW12" s="258" t="s">
        <v>375</v>
      </c>
      <c r="BF12" s="237"/>
      <c r="BG12" s="237"/>
      <c r="BH12" s="237"/>
      <c r="BI12" s="237"/>
      <c r="BJ12" s="237"/>
      <c r="BK12" s="237"/>
      <c r="BL12" s="246">
        <f>SUM(mem_4[M_Amt])</f>
        <v>140</v>
      </c>
      <c r="BM12" s="282"/>
      <c r="BN12" s="120"/>
      <c r="BO12" s="282"/>
      <c r="BP12" s="241"/>
      <c r="BQ12" s="242">
        <f>SUMIF(mem_4[membership],1000)</f>
        <v>4000</v>
      </c>
      <c r="BR12" s="243"/>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row>
    <row r="13" spans="1:97" x14ac:dyDescent="0.25">
      <c r="AH13" t="s">
        <v>306</v>
      </c>
      <c r="AI13" t="s">
        <v>471</v>
      </c>
      <c r="AJ13" t="s">
        <v>473</v>
      </c>
      <c r="AK13" t="s">
        <v>474</v>
      </c>
      <c r="AL13" t="s">
        <v>472</v>
      </c>
      <c r="AM13" t="s">
        <v>363</v>
      </c>
      <c r="AQ13" s="226" t="s">
        <v>376</v>
      </c>
      <c r="AR13" s="226"/>
      <c r="AS13" s="226"/>
      <c r="AT13" s="226"/>
      <c r="AU13" s="226"/>
      <c r="BA13" s="250" t="s">
        <v>367</v>
      </c>
      <c r="BB13" s="251" t="s">
        <v>368</v>
      </c>
      <c r="BC13" s="251" t="s">
        <v>369</v>
      </c>
      <c r="BD13" s="252" t="s">
        <v>370</v>
      </c>
      <c r="BF13" s="237"/>
      <c r="BG13" s="253" t="s">
        <v>243</v>
      </c>
      <c r="BH13" s="254" t="s">
        <v>244</v>
      </c>
      <c r="BI13" s="255" t="s">
        <v>84</v>
      </c>
      <c r="BJ13" s="254" t="s">
        <v>249</v>
      </c>
      <c r="BK13" s="254" t="s">
        <v>320</v>
      </c>
      <c r="BL13" s="254" t="s">
        <v>377</v>
      </c>
      <c r="BM13" s="270" t="s">
        <v>257</v>
      </c>
      <c r="BN13" s="270" t="s">
        <v>263</v>
      </c>
      <c r="BO13" s="270" t="s">
        <v>372</v>
      </c>
      <c r="BP13" s="270" t="s">
        <v>373</v>
      </c>
      <c r="BQ13" s="270" t="s">
        <v>374</v>
      </c>
      <c r="BR13" s="271" t="s">
        <v>358</v>
      </c>
      <c r="BS13" s="237"/>
      <c r="BT13" s="237"/>
      <c r="BU13" s="237"/>
      <c r="BV13" s="237"/>
      <c r="BW13" s="237"/>
      <c r="BX13" s="237"/>
      <c r="BY13" s="237"/>
      <c r="BZ13" s="237"/>
      <c r="CA13" s="237"/>
      <c r="CB13" s="253" t="s">
        <v>243</v>
      </c>
      <c r="CC13" s="254" t="s">
        <v>244</v>
      </c>
      <c r="CD13" s="255" t="s">
        <v>84</v>
      </c>
      <c r="CE13" s="254" t="s">
        <v>249</v>
      </c>
      <c r="CF13" s="254" t="s">
        <v>320</v>
      </c>
      <c r="CG13" s="254" t="s">
        <v>371</v>
      </c>
      <c r="CH13" s="254" t="s">
        <v>257</v>
      </c>
      <c r="CI13" s="254" t="s">
        <v>263</v>
      </c>
      <c r="CJ13" s="254" t="s">
        <v>372</v>
      </c>
      <c r="CK13" s="256" t="s">
        <v>373</v>
      </c>
      <c r="CL13" s="256" t="s">
        <v>374</v>
      </c>
      <c r="CM13" s="256" t="s">
        <v>358</v>
      </c>
      <c r="CN13" s="257" t="s">
        <v>359</v>
      </c>
      <c r="CO13" s="237"/>
      <c r="CP13" s="237"/>
      <c r="CQ13" s="237"/>
      <c r="CR13" s="237"/>
      <c r="CS13" s="237"/>
    </row>
    <row r="14" spans="1:97" x14ac:dyDescent="0.25">
      <c r="AQ14" s="273" t="s">
        <v>378</v>
      </c>
      <c r="AR14" s="226"/>
      <c r="AS14" s="226"/>
      <c r="AT14" s="274">
        <f>SUM(My_Index[Triad],My_Index[B])</f>
        <v>7012</v>
      </c>
      <c r="AU14" s="274"/>
      <c r="BA14" s="259">
        <v>3</v>
      </c>
      <c r="BB14" s="260">
        <v>4</v>
      </c>
      <c r="BC14" s="260">
        <v>2</v>
      </c>
      <c r="BD14" s="261"/>
      <c r="BF14" s="237"/>
      <c r="BG14" s="278" t="s">
        <v>288</v>
      </c>
      <c r="BH14" s="279" t="s">
        <v>289</v>
      </c>
      <c r="BI14" s="280">
        <v>14705</v>
      </c>
      <c r="BJ14" s="281" t="s">
        <v>96</v>
      </c>
      <c r="BK14" s="281">
        <v>33</v>
      </c>
      <c r="BL14" s="279">
        <v>20</v>
      </c>
      <c r="BM14" s="279"/>
      <c r="BN14" s="279"/>
      <c r="BO14" s="279"/>
      <c r="BP14" s="279"/>
      <c r="BQ14" s="279">
        <v>300</v>
      </c>
      <c r="BR14" s="279"/>
      <c r="BS14" s="237"/>
      <c r="BT14" s="237"/>
      <c r="BU14" s="237"/>
      <c r="BV14" s="237"/>
      <c r="BW14" s="237"/>
      <c r="BX14" s="237"/>
      <c r="BY14" s="237"/>
      <c r="BZ14" s="237"/>
      <c r="CA14" s="237"/>
      <c r="CB14" s="262" t="s">
        <v>288</v>
      </c>
      <c r="CC14" s="263" t="s">
        <v>289</v>
      </c>
      <c r="CD14" s="264">
        <v>14705</v>
      </c>
      <c r="CE14" s="265" t="s">
        <v>96</v>
      </c>
      <c r="CF14" s="265">
        <v>33</v>
      </c>
      <c r="CG14" s="263">
        <v>20</v>
      </c>
      <c r="CH14" s="263"/>
      <c r="CI14" s="263"/>
      <c r="CJ14" s="263"/>
      <c r="CK14" s="263"/>
      <c r="CL14" s="263">
        <v>300</v>
      </c>
      <c r="CM14" s="263"/>
      <c r="CN14" s="266"/>
      <c r="CO14" s="237"/>
      <c r="CP14" s="237"/>
      <c r="CQ14" s="237"/>
      <c r="CR14" s="237"/>
      <c r="CS14" s="237"/>
    </row>
    <row r="15" spans="1:97" x14ac:dyDescent="0.25">
      <c r="BA15" s="267">
        <v>2</v>
      </c>
      <c r="BB15" s="268">
        <v>4</v>
      </c>
      <c r="BC15" s="268">
        <v>2</v>
      </c>
      <c r="BD15" s="269"/>
      <c r="BF15" s="237"/>
      <c r="BG15" s="278" t="s">
        <v>278</v>
      </c>
      <c r="BH15" s="279" t="s">
        <v>279</v>
      </c>
      <c r="BI15" s="280">
        <v>23535</v>
      </c>
      <c r="BJ15" s="281" t="s">
        <v>96</v>
      </c>
      <c r="BK15" s="281">
        <v>22</v>
      </c>
      <c r="BL15" s="279">
        <v>10</v>
      </c>
      <c r="BM15" s="279"/>
      <c r="BN15" s="279"/>
      <c r="BO15" s="279"/>
      <c r="BP15" s="279"/>
      <c r="BQ15" s="279">
        <v>200</v>
      </c>
      <c r="BR15" s="279"/>
      <c r="BS15" s="237"/>
      <c r="BT15" s="237"/>
      <c r="BU15" s="237"/>
      <c r="BV15" s="237"/>
      <c r="BW15" s="237"/>
      <c r="BX15" s="237"/>
      <c r="BY15" s="237"/>
      <c r="BZ15" s="237"/>
      <c r="CA15" s="237"/>
      <c r="CB15" s="262" t="s">
        <v>448</v>
      </c>
      <c r="CC15" s="263" t="s">
        <v>449</v>
      </c>
      <c r="CD15" s="264">
        <v>23535</v>
      </c>
      <c r="CE15" s="265" t="s">
        <v>96</v>
      </c>
      <c r="CF15" s="265">
        <v>22</v>
      </c>
      <c r="CG15" s="263">
        <v>10</v>
      </c>
      <c r="CH15" s="263"/>
      <c r="CI15" s="263"/>
      <c r="CJ15" s="263"/>
      <c r="CK15" s="263"/>
      <c r="CL15" s="263">
        <v>200</v>
      </c>
      <c r="CM15" s="263"/>
      <c r="CN15" s="272"/>
      <c r="CO15" s="237"/>
      <c r="CP15" s="237"/>
      <c r="CQ15" s="237"/>
      <c r="CR15" s="237"/>
      <c r="CS15" s="237"/>
    </row>
    <row r="16" spans="1:97" x14ac:dyDescent="0.25">
      <c r="BA16" s="275">
        <v>1</v>
      </c>
      <c r="BB16" s="276">
        <v>4</v>
      </c>
      <c r="BC16" s="276">
        <v>2</v>
      </c>
      <c r="BD16" s="277"/>
      <c r="BF16" s="237"/>
      <c r="BG16" s="278" t="s">
        <v>200</v>
      </c>
      <c r="BH16" s="279" t="s">
        <v>272</v>
      </c>
      <c r="BI16" s="280">
        <v>39818</v>
      </c>
      <c r="BJ16" s="281" t="s">
        <v>305</v>
      </c>
      <c r="BK16" s="281">
        <v>562</v>
      </c>
      <c r="BL16" s="279">
        <v>20</v>
      </c>
      <c r="BM16" s="279"/>
      <c r="BN16" s="279"/>
      <c r="BO16" s="279"/>
      <c r="BP16" s="279"/>
      <c r="BQ16" s="279">
        <v>300</v>
      </c>
      <c r="BR16" s="279"/>
      <c r="BS16" s="237"/>
      <c r="BT16" s="237"/>
      <c r="BU16" s="237"/>
      <c r="BV16" s="237"/>
      <c r="BW16" s="237"/>
      <c r="BX16" s="237"/>
      <c r="BY16" s="237"/>
      <c r="BZ16" s="237"/>
      <c r="CA16" s="237"/>
      <c r="CB16" s="262" t="s">
        <v>200</v>
      </c>
      <c r="CC16" s="263" t="s">
        <v>272</v>
      </c>
      <c r="CD16" s="264">
        <v>39818</v>
      </c>
      <c r="CE16" s="265" t="s">
        <v>305</v>
      </c>
      <c r="CF16" s="265">
        <v>562</v>
      </c>
      <c r="CG16" s="263">
        <v>20</v>
      </c>
      <c r="CH16" s="263"/>
      <c r="CI16" s="263"/>
      <c r="CJ16" s="263"/>
      <c r="CK16" s="263"/>
      <c r="CL16" s="263">
        <v>300</v>
      </c>
      <c r="CM16" s="263"/>
      <c r="CN16" s="272"/>
      <c r="CO16" s="237"/>
      <c r="CP16" s="237"/>
      <c r="CQ16" s="237"/>
      <c r="CR16" s="237"/>
      <c r="CS16" s="237"/>
    </row>
    <row r="17" spans="35:97" customFormat="1" x14ac:dyDescent="0.25">
      <c r="AQ17" t="s">
        <v>243</v>
      </c>
      <c r="AR17" t="s">
        <v>244</v>
      </c>
      <c r="AS17" t="s">
        <v>245</v>
      </c>
      <c r="AT17" t="s">
        <v>381</v>
      </c>
      <c r="AU17" s="152" t="s">
        <v>202</v>
      </c>
      <c r="AV17" t="s">
        <v>382</v>
      </c>
      <c r="AW17" s="152" t="s">
        <v>92</v>
      </c>
      <c r="AX17" s="152" t="s">
        <v>93</v>
      </c>
      <c r="AY17" s="152" t="s">
        <v>383</v>
      </c>
      <c r="BF17" s="237"/>
      <c r="BG17" s="278" t="s">
        <v>379</v>
      </c>
      <c r="BH17" s="279" t="s">
        <v>270</v>
      </c>
      <c r="BI17" s="280">
        <v>40951</v>
      </c>
      <c r="BJ17" s="281" t="s">
        <v>96</v>
      </c>
      <c r="BK17" s="281">
        <v>3</v>
      </c>
      <c r="BL17" s="279">
        <v>10</v>
      </c>
      <c r="BM17" s="279"/>
      <c r="BN17" s="279"/>
      <c r="BO17" s="279"/>
      <c r="BP17" s="279"/>
      <c r="BQ17" s="279">
        <v>1000</v>
      </c>
      <c r="BR17" s="279"/>
      <c r="BS17" s="237"/>
      <c r="BT17" s="237"/>
      <c r="BU17" s="237"/>
      <c r="BV17" s="237"/>
      <c r="BW17" s="237"/>
      <c r="BX17" s="237"/>
      <c r="BY17" s="237"/>
      <c r="BZ17" s="237"/>
      <c r="CA17" s="237"/>
      <c r="CB17" s="262" t="s">
        <v>379</v>
      </c>
      <c r="CC17" s="263" t="s">
        <v>270</v>
      </c>
      <c r="CD17" s="264">
        <v>40951</v>
      </c>
      <c r="CE17" s="265" t="s">
        <v>96</v>
      </c>
      <c r="CF17" s="265">
        <v>3</v>
      </c>
      <c r="CG17" s="263">
        <v>10</v>
      </c>
      <c r="CH17" s="263"/>
      <c r="CI17" s="263"/>
      <c r="CJ17" s="263"/>
      <c r="CK17" s="263"/>
      <c r="CL17" s="263">
        <v>1000</v>
      </c>
      <c r="CM17" s="263"/>
      <c r="CN17" s="272"/>
      <c r="CO17" s="237"/>
      <c r="CP17" s="237"/>
      <c r="CQ17" s="237"/>
      <c r="CR17" s="237"/>
      <c r="CS17" s="237"/>
    </row>
    <row r="18" spans="35:97" customFormat="1" x14ac:dyDescent="0.25">
      <c r="AI18" t="s">
        <v>469</v>
      </c>
      <c r="AQ18" t="s">
        <v>385</v>
      </c>
      <c r="AR18" t="s">
        <v>289</v>
      </c>
      <c r="AS18" s="176">
        <v>30686</v>
      </c>
      <c r="AT18" t="s">
        <v>386</v>
      </c>
      <c r="AU18" s="152">
        <v>99023</v>
      </c>
      <c r="AV18" s="152">
        <v>1</v>
      </c>
      <c r="AW18">
        <v>33</v>
      </c>
      <c r="AX18">
        <v>12</v>
      </c>
      <c r="AY18">
        <f>My_Index[[#This Row],[A]]+My_Index[[#This Row],[B]]</f>
        <v>45</v>
      </c>
      <c r="BF18" s="282"/>
      <c r="BG18" s="278" t="s">
        <v>380</v>
      </c>
      <c r="BH18" s="279" t="s">
        <v>287</v>
      </c>
      <c r="BI18" s="280">
        <v>41135</v>
      </c>
      <c r="BJ18" s="281" t="s">
        <v>305</v>
      </c>
      <c r="BK18" s="281">
        <v>45</v>
      </c>
      <c r="BL18" s="279">
        <v>10</v>
      </c>
      <c r="BM18" s="279"/>
      <c r="BN18" s="279"/>
      <c r="BO18" s="279"/>
      <c r="BP18" s="279"/>
      <c r="BQ18" s="279">
        <v>300</v>
      </c>
      <c r="BR18" s="279"/>
      <c r="BS18" s="237"/>
      <c r="BT18" s="237"/>
      <c r="BU18" s="237"/>
      <c r="BV18" s="237"/>
      <c r="BW18" s="237"/>
      <c r="BX18" s="237"/>
      <c r="BY18" s="237"/>
      <c r="BZ18" s="237"/>
      <c r="CA18" s="237"/>
      <c r="CB18" s="262" t="s">
        <v>380</v>
      </c>
      <c r="CC18" s="263" t="s">
        <v>287</v>
      </c>
      <c r="CD18" s="264">
        <v>41135</v>
      </c>
      <c r="CE18" s="265" t="s">
        <v>305</v>
      </c>
      <c r="CF18" s="265">
        <v>45</v>
      </c>
      <c r="CG18" s="263">
        <v>10</v>
      </c>
      <c r="CH18" s="263"/>
      <c r="CI18" s="263"/>
      <c r="CJ18" s="263"/>
      <c r="CK18" s="263"/>
      <c r="CL18" s="263">
        <v>300</v>
      </c>
      <c r="CM18" s="263"/>
      <c r="CN18" s="272"/>
      <c r="CO18" s="237"/>
      <c r="CP18" s="237"/>
      <c r="CQ18" s="237"/>
      <c r="CR18" s="237"/>
      <c r="CS18" s="237"/>
    </row>
    <row r="19" spans="35:97" customFormat="1" x14ac:dyDescent="0.25">
      <c r="AQ19" t="s">
        <v>292</v>
      </c>
      <c r="AR19" t="s">
        <v>293</v>
      </c>
      <c r="AS19" s="176">
        <v>40224</v>
      </c>
      <c r="AT19" t="s">
        <v>387</v>
      </c>
      <c r="AU19" s="152">
        <v>85001</v>
      </c>
      <c r="AV19" s="152">
        <v>2</v>
      </c>
      <c r="AW19">
        <v>25</v>
      </c>
      <c r="AX19">
        <v>55</v>
      </c>
      <c r="AY19">
        <f>My_Index[[#This Row],[A]]+My_Index[[#This Row],[B]]</f>
        <v>80</v>
      </c>
      <c r="BF19" s="282"/>
      <c r="BG19" s="278" t="s">
        <v>384</v>
      </c>
      <c r="BH19" s="279" t="s">
        <v>275</v>
      </c>
      <c r="BI19" s="280">
        <v>42037</v>
      </c>
      <c r="BJ19" s="281" t="s">
        <v>96</v>
      </c>
      <c r="BK19" s="281">
        <v>99</v>
      </c>
      <c r="BL19" s="279">
        <v>10</v>
      </c>
      <c r="BM19" s="279"/>
      <c r="BN19" s="279"/>
      <c r="BO19" s="279"/>
      <c r="BP19" s="279"/>
      <c r="BQ19" s="279">
        <v>300</v>
      </c>
      <c r="BR19" s="279"/>
      <c r="BS19" s="237"/>
      <c r="BT19" s="237"/>
      <c r="BU19" s="237"/>
      <c r="BV19" s="237"/>
      <c r="BW19" s="237"/>
      <c r="BX19" s="237"/>
      <c r="BY19" s="237"/>
      <c r="BZ19" s="237"/>
      <c r="CA19" s="237"/>
      <c r="CB19" s="262" t="s">
        <v>384</v>
      </c>
      <c r="CC19" s="263" t="s">
        <v>275</v>
      </c>
      <c r="CD19" s="264">
        <v>42037</v>
      </c>
      <c r="CE19" s="265" t="s">
        <v>96</v>
      </c>
      <c r="CF19" s="265">
        <v>99</v>
      </c>
      <c r="CG19" s="263">
        <v>10</v>
      </c>
      <c r="CH19" s="263"/>
      <c r="CI19" s="263"/>
      <c r="CJ19" s="263"/>
      <c r="CK19" s="263"/>
      <c r="CL19" s="263">
        <v>300</v>
      </c>
      <c r="CM19" s="263"/>
      <c r="CN19" s="272"/>
      <c r="CO19" s="237"/>
      <c r="CP19" s="237"/>
      <c r="CQ19" s="237"/>
      <c r="CR19" s="237"/>
      <c r="CS19" s="237"/>
    </row>
    <row r="20" spans="35:97" customFormat="1" x14ac:dyDescent="0.25">
      <c r="AQ20" t="s">
        <v>389</v>
      </c>
      <c r="AR20" t="s">
        <v>287</v>
      </c>
      <c r="AS20" s="176">
        <v>37106</v>
      </c>
      <c r="AT20" t="s">
        <v>387</v>
      </c>
      <c r="AU20" s="152">
        <v>62305</v>
      </c>
      <c r="AV20" s="152">
        <v>1</v>
      </c>
      <c r="AW20">
        <v>45</v>
      </c>
      <c r="AX20">
        <v>6688</v>
      </c>
      <c r="AY20">
        <f>My_Index[[#This Row],[A]]+My_Index[[#This Row],[B]]</f>
        <v>6733</v>
      </c>
      <c r="BF20" s="282"/>
      <c r="BG20" s="278" t="s">
        <v>283</v>
      </c>
      <c r="BH20" s="279" t="s">
        <v>284</v>
      </c>
      <c r="BI20" s="280">
        <v>42068</v>
      </c>
      <c r="BJ20" s="281" t="s">
        <v>96</v>
      </c>
      <c r="BK20" s="281">
        <v>152</v>
      </c>
      <c r="BL20" s="279">
        <v>10</v>
      </c>
      <c r="BM20" s="279"/>
      <c r="BN20" s="279"/>
      <c r="BO20" s="279"/>
      <c r="BP20" s="279"/>
      <c r="BQ20" s="279">
        <v>1000</v>
      </c>
      <c r="BR20" s="279"/>
      <c r="BS20" s="237"/>
      <c r="BT20" s="237"/>
      <c r="BU20" s="237"/>
      <c r="BV20" s="237"/>
      <c r="BW20" s="237"/>
      <c r="BX20" s="237"/>
      <c r="BY20" s="237"/>
      <c r="BZ20" s="237"/>
      <c r="CA20" s="237"/>
      <c r="CB20" s="262" t="s">
        <v>283</v>
      </c>
      <c r="CC20" s="263" t="s">
        <v>284</v>
      </c>
      <c r="CD20" s="264">
        <v>42068</v>
      </c>
      <c r="CE20" s="265" t="s">
        <v>96</v>
      </c>
      <c r="CF20" s="265">
        <v>152</v>
      </c>
      <c r="CG20" s="263">
        <v>10</v>
      </c>
      <c r="CH20" s="263"/>
      <c r="CI20" s="263"/>
      <c r="CJ20" s="263"/>
      <c r="CK20" s="263"/>
      <c r="CL20" s="263">
        <v>1000</v>
      </c>
      <c r="CM20" s="263"/>
      <c r="CN20" s="272"/>
      <c r="CO20" s="237"/>
      <c r="CP20" s="237"/>
      <c r="CQ20" s="237"/>
      <c r="CR20" s="237"/>
      <c r="CS20" s="237"/>
    </row>
    <row r="21" spans="35:97" customFormat="1" x14ac:dyDescent="0.25">
      <c r="AQ21" t="s">
        <v>286</v>
      </c>
      <c r="AR21" t="s">
        <v>287</v>
      </c>
      <c r="AS21" s="176">
        <v>21071</v>
      </c>
      <c r="AT21" t="s">
        <v>387</v>
      </c>
      <c r="AU21" s="152">
        <v>85001</v>
      </c>
      <c r="AV21" s="152">
        <v>3</v>
      </c>
      <c r="AW21">
        <v>66</v>
      </c>
      <c r="AX21">
        <v>88</v>
      </c>
      <c r="AY21">
        <f>My_Index[[#This Row],[A]]+My_Index[[#This Row],[B]]</f>
        <v>154</v>
      </c>
      <c r="BF21" s="237"/>
      <c r="BG21" s="278" t="s">
        <v>388</v>
      </c>
      <c r="BH21" s="279" t="s">
        <v>266</v>
      </c>
      <c r="BI21" s="280">
        <v>42072</v>
      </c>
      <c r="BJ21" s="281" t="s">
        <v>96</v>
      </c>
      <c r="BK21" s="281">
        <v>333</v>
      </c>
      <c r="BL21" s="279">
        <v>10</v>
      </c>
      <c r="BM21" s="279"/>
      <c r="BN21" s="279"/>
      <c r="BO21" s="279"/>
      <c r="BP21" s="279"/>
      <c r="BQ21" s="279">
        <v>1000</v>
      </c>
      <c r="BR21" s="279"/>
      <c r="BS21" s="237"/>
      <c r="BT21" s="237"/>
      <c r="BU21" s="237"/>
      <c r="BV21" s="237"/>
      <c r="BW21" s="237"/>
      <c r="BX21" s="237"/>
      <c r="BY21" s="237"/>
      <c r="BZ21" s="237"/>
      <c r="CA21" s="237"/>
      <c r="CB21" s="262" t="s">
        <v>388</v>
      </c>
      <c r="CC21" s="263" t="s">
        <v>266</v>
      </c>
      <c r="CD21" s="264">
        <v>42072</v>
      </c>
      <c r="CE21" s="265" t="s">
        <v>96</v>
      </c>
      <c r="CF21" s="265">
        <v>333</v>
      </c>
      <c r="CG21" s="263">
        <v>10</v>
      </c>
      <c r="CH21" s="263"/>
      <c r="CI21" s="263"/>
      <c r="CJ21" s="263"/>
      <c r="CK21" s="263"/>
      <c r="CL21" s="263">
        <v>1000</v>
      </c>
      <c r="CM21" s="263"/>
      <c r="CN21" s="272"/>
      <c r="CO21" s="237"/>
      <c r="CP21" s="237"/>
      <c r="CQ21" s="237"/>
      <c r="CR21" s="237"/>
      <c r="CS21" s="237"/>
    </row>
    <row r="22" spans="35:97" customFormat="1" x14ac:dyDescent="0.25">
      <c r="AI22" t="s">
        <v>470</v>
      </c>
      <c r="AQ22" t="s">
        <v>278</v>
      </c>
      <c r="AR22" t="s">
        <v>279</v>
      </c>
      <c r="AS22" s="176">
        <v>24534</v>
      </c>
      <c r="AT22" t="s">
        <v>280</v>
      </c>
      <c r="AU22" s="152"/>
      <c r="AV22" s="152">
        <v>3</v>
      </c>
      <c r="AW22">
        <v>28</v>
      </c>
      <c r="AX22">
        <v>11</v>
      </c>
      <c r="AY22">
        <f>My_Index[[#This Row],[A]]+My_Index[[#This Row],[B]]</f>
        <v>39</v>
      </c>
      <c r="BF22" s="237"/>
      <c r="BG22" s="278" t="s">
        <v>390</v>
      </c>
      <c r="BH22" s="279" t="s">
        <v>287</v>
      </c>
      <c r="BI22" s="280">
        <v>42072</v>
      </c>
      <c r="BJ22" s="281" t="s">
        <v>305</v>
      </c>
      <c r="BK22" s="281">
        <v>20</v>
      </c>
      <c r="BL22" s="279">
        <v>20</v>
      </c>
      <c r="BM22" s="279"/>
      <c r="BN22" s="279"/>
      <c r="BO22" s="279"/>
      <c r="BP22" s="279"/>
      <c r="BQ22" s="279">
        <v>300</v>
      </c>
      <c r="BR22" s="279"/>
      <c r="BS22" s="237"/>
      <c r="BT22" s="237"/>
      <c r="BU22" s="237"/>
      <c r="BV22" s="237"/>
      <c r="BW22" s="237"/>
      <c r="BX22" s="237"/>
      <c r="BY22" s="237"/>
      <c r="BZ22" s="237"/>
      <c r="CA22" s="237"/>
      <c r="CB22" s="262" t="s">
        <v>390</v>
      </c>
      <c r="CC22" s="263" t="s">
        <v>447</v>
      </c>
      <c r="CD22" s="264">
        <v>42072</v>
      </c>
      <c r="CE22" s="265" t="s">
        <v>305</v>
      </c>
      <c r="CF22" s="265">
        <v>20</v>
      </c>
      <c r="CG22" s="263">
        <v>20</v>
      </c>
      <c r="CH22" s="263"/>
      <c r="CI22" s="263"/>
      <c r="CJ22" s="263"/>
      <c r="CK22" s="263"/>
      <c r="CL22" s="263">
        <v>300</v>
      </c>
      <c r="CM22" s="263"/>
      <c r="CN22" s="281"/>
      <c r="CO22" s="237"/>
      <c r="CP22" s="237"/>
      <c r="CQ22" s="237"/>
      <c r="CR22" s="237"/>
      <c r="CS22" s="237"/>
    </row>
    <row r="23" spans="35:97" customFormat="1" x14ac:dyDescent="0.25">
      <c r="AQ23" t="s">
        <v>303</v>
      </c>
      <c r="AR23" t="s">
        <v>275</v>
      </c>
      <c r="AS23" s="176">
        <v>14705</v>
      </c>
      <c r="AT23" t="s">
        <v>387</v>
      </c>
      <c r="AU23" s="152">
        <v>12345</v>
      </c>
      <c r="AV23" s="152">
        <v>1</v>
      </c>
      <c r="AW23">
        <v>24</v>
      </c>
      <c r="AY23">
        <f>My_Index[[#This Row],[A]]+My_Index[[#This Row],[B]]</f>
        <v>24</v>
      </c>
      <c r="BF23" s="237"/>
      <c r="BG23" s="283" t="s">
        <v>292</v>
      </c>
      <c r="BH23" s="284" t="s">
        <v>293</v>
      </c>
      <c r="BI23" s="285">
        <v>42108</v>
      </c>
      <c r="BJ23" s="272" t="s">
        <v>305</v>
      </c>
      <c r="BK23" s="272">
        <v>9</v>
      </c>
      <c r="BL23" s="284">
        <v>20</v>
      </c>
      <c r="BM23" s="284"/>
      <c r="BN23" s="284"/>
      <c r="BO23" s="284"/>
      <c r="BP23" s="284"/>
      <c r="BQ23" s="284">
        <v>1000</v>
      </c>
      <c r="BR23" s="284"/>
      <c r="BS23" s="237"/>
      <c r="BT23" s="237"/>
      <c r="BU23" s="237"/>
      <c r="BV23" s="237"/>
      <c r="BW23" s="237"/>
      <c r="BX23" s="237"/>
      <c r="BY23" s="237"/>
      <c r="BZ23" s="237"/>
      <c r="CA23" s="237"/>
      <c r="CB23" s="283" t="s">
        <v>292</v>
      </c>
      <c r="CC23" s="284" t="s">
        <v>293</v>
      </c>
      <c r="CD23" s="285">
        <v>42108</v>
      </c>
      <c r="CE23" s="272" t="s">
        <v>305</v>
      </c>
      <c r="CF23" s="272">
        <v>9</v>
      </c>
      <c r="CG23" s="284">
        <v>20</v>
      </c>
      <c r="CH23" s="284"/>
      <c r="CI23" s="284"/>
      <c r="CJ23" s="284"/>
      <c r="CK23" s="284"/>
      <c r="CL23" s="284">
        <v>1000</v>
      </c>
      <c r="CM23" s="284"/>
      <c r="CN23" s="272"/>
      <c r="CO23" s="237"/>
      <c r="CP23" s="237"/>
      <c r="CQ23" s="237"/>
      <c r="CR23" s="237"/>
      <c r="CS23" s="237"/>
    </row>
    <row r="24" spans="35:97" customFormat="1" x14ac:dyDescent="0.25">
      <c r="AQ24" t="s">
        <v>200</v>
      </c>
      <c r="AR24" t="s">
        <v>272</v>
      </c>
      <c r="AS24" s="176">
        <v>7588</v>
      </c>
      <c r="AT24" t="s">
        <v>387</v>
      </c>
      <c r="AU24" s="152">
        <v>62301</v>
      </c>
      <c r="AV24" s="152">
        <v>2</v>
      </c>
      <c r="AW24">
        <v>45</v>
      </c>
      <c r="AX24">
        <v>55</v>
      </c>
      <c r="AY24">
        <f>My_Index[[#This Row],[A]]+My_Index[[#This Row],[B]]</f>
        <v>100</v>
      </c>
      <c r="BF24" s="237"/>
      <c r="BG24" s="286"/>
      <c r="BH24" s="272"/>
      <c r="BI24" s="287"/>
      <c r="BJ24" s="272"/>
      <c r="BK24" s="272"/>
      <c r="BL24" s="272"/>
      <c r="BM24" s="272"/>
      <c r="BN24" s="272"/>
      <c r="BO24" s="272"/>
      <c r="BP24" s="272"/>
      <c r="BQ24" s="272"/>
      <c r="BR24" s="272"/>
      <c r="BS24" s="237"/>
      <c r="BT24" s="237"/>
      <c r="BU24" s="237"/>
      <c r="BV24" s="237"/>
      <c r="BW24" s="237"/>
      <c r="BX24" s="237"/>
      <c r="BY24" s="237"/>
      <c r="BZ24" s="237"/>
      <c r="CA24" s="237"/>
      <c r="CB24" s="282"/>
      <c r="CC24" s="282"/>
      <c r="CD24" s="282"/>
      <c r="CE24" s="282"/>
      <c r="CF24" s="282"/>
      <c r="CG24" s="282"/>
      <c r="CH24" s="282"/>
      <c r="CI24" s="282"/>
      <c r="CJ24" s="282"/>
      <c r="CK24" s="282"/>
      <c r="CL24" s="282"/>
      <c r="CM24" s="282"/>
      <c r="CN24" s="282"/>
      <c r="CO24" s="237"/>
      <c r="CP24" s="237"/>
      <c r="CQ24" s="237"/>
      <c r="CR24" s="237"/>
      <c r="CS24" s="237"/>
    </row>
    <row r="25" spans="35:97" customFormat="1" x14ac:dyDescent="0.25">
      <c r="AQ25" t="s">
        <v>302</v>
      </c>
      <c r="AR25" t="s">
        <v>266</v>
      </c>
      <c r="AS25" s="176">
        <v>4730</v>
      </c>
      <c r="AT25" t="s">
        <v>387</v>
      </c>
      <c r="AU25" s="152">
        <v>62301</v>
      </c>
      <c r="AV25" s="152">
        <v>3</v>
      </c>
      <c r="AW25">
        <v>45</v>
      </c>
      <c r="AY25">
        <f>My_Index[[#This Row],[A]]+My_Index[[#This Row],[B]]</f>
        <v>45</v>
      </c>
      <c r="BF25" s="237"/>
      <c r="BG25" s="288" t="s">
        <v>370</v>
      </c>
      <c r="BH25" s="289"/>
      <c r="BI25" s="289"/>
      <c r="BJ25" s="290"/>
      <c r="BK25" s="290"/>
      <c r="BL25" s="289">
        <f>SUBTOTAL(109,mem_4[M_Amt])</f>
        <v>140</v>
      </c>
      <c r="BM25" s="289"/>
      <c r="BN25" s="289"/>
      <c r="BO25" s="289"/>
      <c r="BP25" s="289"/>
      <c r="BQ25" s="289"/>
      <c r="BR25" s="289">
        <f>SUBTOTAL(103,mem_4[Column1])</f>
        <v>0</v>
      </c>
      <c r="BS25" s="237"/>
      <c r="BT25" s="237"/>
      <c r="BU25" s="237"/>
      <c r="BV25" s="237"/>
      <c r="BW25" s="237"/>
      <c r="BX25" s="237"/>
      <c r="BY25" s="237"/>
      <c r="BZ25" s="237"/>
      <c r="CA25" s="237"/>
      <c r="CB25" s="282"/>
      <c r="CC25" s="282"/>
      <c r="CD25" s="282"/>
      <c r="CE25" s="282"/>
      <c r="CF25" s="282"/>
      <c r="CG25" s="282"/>
      <c r="CH25" s="282"/>
      <c r="CI25" s="282"/>
      <c r="CJ25" s="282"/>
      <c r="CK25" s="282"/>
      <c r="CL25" s="282"/>
      <c r="CM25" s="282"/>
      <c r="CN25" s="282"/>
      <c r="CO25" s="237"/>
      <c r="CP25" s="237"/>
      <c r="CQ25" s="237"/>
      <c r="CR25" s="237"/>
      <c r="CS25" s="237"/>
    </row>
    <row r="26" spans="35:97" customFormat="1" x14ac:dyDescent="0.25">
      <c r="AQ26" t="s">
        <v>269</v>
      </c>
      <c r="AR26" t="s">
        <v>270</v>
      </c>
      <c r="AS26" s="176">
        <v>10599</v>
      </c>
      <c r="AT26" t="s">
        <v>387</v>
      </c>
      <c r="AU26" s="152">
        <v>62301</v>
      </c>
      <c r="AV26" s="152">
        <v>1</v>
      </c>
      <c r="AW26">
        <v>33</v>
      </c>
      <c r="AX26">
        <v>85</v>
      </c>
      <c r="AY26">
        <f>My_Index[[#This Row],[A]]+My_Index[[#This Row],[B]]</f>
        <v>118</v>
      </c>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row>
    <row r="27" spans="35:97" customFormat="1" x14ac:dyDescent="0.25">
      <c r="AQ27" t="s">
        <v>283</v>
      </c>
      <c r="AR27" t="s">
        <v>284</v>
      </c>
      <c r="AS27" s="176">
        <v>23535</v>
      </c>
      <c r="AT27" t="s">
        <v>387</v>
      </c>
      <c r="AU27" s="152">
        <v>15547</v>
      </c>
      <c r="AV27" s="152">
        <v>1</v>
      </c>
      <c r="AW27">
        <v>50</v>
      </c>
      <c r="AY27">
        <f>My_Index[[#This Row],[A]]+My_Index[[#This Row],[B]]</f>
        <v>50</v>
      </c>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row>
    <row r="28" spans="35:97" customFormat="1" x14ac:dyDescent="0.25">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row>
    <row r="29" spans="35:97" customFormat="1" x14ac:dyDescent="0.25">
      <c r="BF29" s="237"/>
      <c r="BG29" s="237"/>
      <c r="BH29" s="237"/>
      <c r="BI29" s="237"/>
      <c r="BJ29" s="237"/>
      <c r="BK29" s="237"/>
      <c r="BL29" s="237"/>
      <c r="BM29" s="237"/>
      <c r="BN29" s="237"/>
      <c r="BO29" s="237"/>
      <c r="BP29" s="237"/>
      <c r="BQ29" s="237"/>
      <c r="BR29" s="237"/>
      <c r="BS29" s="237"/>
      <c r="BT29" s="237"/>
      <c r="BU29" s="237"/>
      <c r="BV29" s="237"/>
      <c r="BW29" s="237"/>
      <c r="BX29" s="237"/>
      <c r="BY29" s="237"/>
      <c r="BZ29" s="237"/>
      <c r="CA29" s="237"/>
      <c r="CB29" s="237"/>
      <c r="CC29" s="237"/>
      <c r="CD29" s="237"/>
      <c r="CE29" s="237"/>
      <c r="CF29" s="237"/>
      <c r="CG29" s="237"/>
      <c r="CH29" s="237"/>
      <c r="CI29" s="237"/>
      <c r="CJ29" s="237"/>
      <c r="CK29" s="237"/>
      <c r="CL29" s="237"/>
      <c r="CM29" s="237"/>
      <c r="CN29" s="237"/>
      <c r="CO29" s="237"/>
      <c r="CP29" s="237"/>
      <c r="CQ29" s="237"/>
      <c r="CR29" s="237"/>
      <c r="CS29" s="237"/>
    </row>
    <row r="30" spans="35:97" customFormat="1" x14ac:dyDescent="0.25">
      <c r="BF30" s="237"/>
      <c r="BG30" s="237"/>
      <c r="BH30" s="237"/>
      <c r="BI30" s="237"/>
      <c r="BJ30" s="237"/>
      <c r="BK30" s="237"/>
      <c r="BL30" s="237"/>
      <c r="BM30" s="237"/>
      <c r="BN30" s="237"/>
      <c r="BO30" s="237"/>
      <c r="BP30" s="237"/>
      <c r="BQ30" s="237"/>
      <c r="BR30" s="237"/>
      <c r="BS30" s="237"/>
      <c r="BT30" s="237"/>
      <c r="BU30" s="237"/>
      <c r="BV30" s="237"/>
      <c r="BW30" s="237"/>
      <c r="BX30" s="237"/>
      <c r="BY30" s="237"/>
      <c r="BZ30" s="237"/>
      <c r="CA30" s="237"/>
      <c r="CB30" s="237"/>
      <c r="CC30" s="237"/>
      <c r="CD30" s="237"/>
      <c r="CE30" s="237"/>
      <c r="CF30" s="237"/>
      <c r="CG30" s="237"/>
      <c r="CH30" s="237"/>
      <c r="CI30" s="237"/>
      <c r="CJ30" s="237"/>
      <c r="CK30" s="237"/>
      <c r="CL30" s="237"/>
      <c r="CM30" s="237"/>
      <c r="CN30" s="237"/>
      <c r="CO30" s="237"/>
      <c r="CP30" s="237"/>
      <c r="CQ30" s="237"/>
      <c r="CR30" s="237"/>
      <c r="CS30" s="237"/>
    </row>
    <row r="31" spans="35:97" customFormat="1" x14ac:dyDescent="0.25">
      <c r="BF31" s="237"/>
      <c r="BG31" s="237"/>
      <c r="BH31" s="237"/>
      <c r="BI31" s="237"/>
      <c r="BJ31" s="237"/>
      <c r="BK31" s="237"/>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row>
    <row r="32" spans="35:97" customFormat="1" x14ac:dyDescent="0.25">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237"/>
      <c r="CN32" s="237"/>
      <c r="CO32" s="237"/>
      <c r="CP32" s="237"/>
      <c r="CQ32" s="237"/>
      <c r="CR32" s="237"/>
      <c r="CS32" s="237"/>
    </row>
    <row r="51" spans="1:1" x14ac:dyDescent="0.25">
      <c r="A51" s="291" t="s">
        <v>391</v>
      </c>
    </row>
  </sheetData>
  <conditionalFormatting sqref="BM14:BM24">
    <cfRule type="cellIs" dxfId="9" priority="10" operator="greaterThan">
      <formula>"a"</formula>
    </cfRule>
  </conditionalFormatting>
  <conditionalFormatting sqref="BN14:BP24">
    <cfRule type="cellIs" dxfId="8" priority="9" operator="greaterThan">
      <formula>"a"</formula>
    </cfRule>
  </conditionalFormatting>
  <conditionalFormatting sqref="BQ14:BQ24">
    <cfRule type="cellIs" dxfId="7" priority="8" operator="greaterThan">
      <formula>"a"</formula>
    </cfRule>
  </conditionalFormatting>
  <conditionalFormatting sqref="BR14:BR24">
    <cfRule type="cellIs" dxfId="6" priority="7" operator="greaterThan">
      <formula>"a"</formula>
    </cfRule>
  </conditionalFormatting>
  <conditionalFormatting sqref="BL14:BL24">
    <cfRule type="cellIs" dxfId="5" priority="6" operator="greaterThan">
      <formula>"a"</formula>
    </cfRule>
  </conditionalFormatting>
  <conditionalFormatting sqref="CH14:CH23">
    <cfRule type="cellIs" dxfId="4" priority="5" operator="greaterThan">
      <formula>"a"</formula>
    </cfRule>
  </conditionalFormatting>
  <conditionalFormatting sqref="CI14:CK23">
    <cfRule type="cellIs" dxfId="3" priority="4" operator="greaterThan">
      <formula>"a"</formula>
    </cfRule>
  </conditionalFormatting>
  <conditionalFormatting sqref="CL14:CL23">
    <cfRule type="cellIs" dxfId="2" priority="3" operator="greaterThan">
      <formula>"a"</formula>
    </cfRule>
  </conditionalFormatting>
  <conditionalFormatting sqref="CM14:CM23">
    <cfRule type="cellIs" dxfId="1" priority="2" operator="greaterThan">
      <formula>"a"</formula>
    </cfRule>
  </conditionalFormatting>
  <conditionalFormatting sqref="CG14:CG23">
    <cfRule type="cellIs" dxfId="0" priority="1" operator="greaterThan">
      <formula>"a"</formula>
    </cfRule>
  </conditionalFormatting>
  <hyperlinks>
    <hyperlink ref="A2" location="INDEX!A1" display="Ind" xr:uid="{00000000-0004-0000-1000-000000000000}"/>
  </hyperlinks>
  <pageMargins left="0.7" right="0.7" top="0.75" bottom="0.75" header="0.3" footer="0.3"/>
  <pageSetup orientation="portrait" horizontalDpi="0" verticalDpi="0" r:id="rId1"/>
  <drawing r:id="rId2"/>
  <tableParts count="5">
    <tablePart r:id="rId3"/>
    <tablePart r:id="rId4"/>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AW228"/>
  <sheetViews>
    <sheetView workbookViewId="0">
      <selection activeCell="J34" sqref="J34"/>
    </sheetView>
  </sheetViews>
  <sheetFormatPr defaultRowHeight="15" x14ac:dyDescent="0.25"/>
  <cols>
    <col min="2" max="2" width="9.7109375" bestFit="1" customWidth="1"/>
    <col min="3" max="3" width="16.5703125" customWidth="1"/>
    <col min="4" max="4" width="13" customWidth="1"/>
    <col min="5" max="5" width="12" customWidth="1"/>
    <col min="7" max="7" width="9.140625" style="120"/>
    <col min="9" max="9" width="12.42578125" bestFit="1" customWidth="1"/>
    <col min="14" max="14" width="10.7109375" bestFit="1" customWidth="1"/>
    <col min="27" max="27" width="9.140625" style="99"/>
    <col min="40" max="40" width="23.7109375" bestFit="1" customWidth="1"/>
    <col min="41" max="41" width="26.7109375" bestFit="1" customWidth="1"/>
    <col min="42" max="42" width="12.85546875" bestFit="1" customWidth="1"/>
    <col min="43" max="43" width="10.7109375" bestFit="1" customWidth="1"/>
    <col min="44" max="44" width="20.5703125" customWidth="1"/>
    <col min="45" max="45" width="11.7109375" customWidth="1"/>
  </cols>
  <sheetData>
    <row r="1" spans="1:49" s="1" customFormat="1" ht="18.75" x14ac:dyDescent="0.3">
      <c r="A1" s="480" t="s">
        <v>1815</v>
      </c>
      <c r="C1" s="119" t="s">
        <v>74</v>
      </c>
      <c r="D1" s="118"/>
      <c r="E1" s="2"/>
      <c r="G1" s="98"/>
      <c r="J1" s="12"/>
      <c r="K1" s="10"/>
      <c r="L1" s="10"/>
      <c r="M1" s="10"/>
      <c r="N1" s="10"/>
      <c r="O1" s="38"/>
      <c r="P1" s="38"/>
      <c r="Q1" s="38"/>
      <c r="R1" s="10"/>
      <c r="S1" s="10"/>
      <c r="T1" s="10"/>
      <c r="U1" s="3"/>
      <c r="V1" s="10"/>
      <c r="AA1" s="98"/>
      <c r="AM1" s="97" t="s">
        <v>61</v>
      </c>
      <c r="AR1" s="42" t="s">
        <v>38</v>
      </c>
    </row>
    <row r="2" spans="1:49" s="1" customFormat="1" ht="15.75" x14ac:dyDescent="0.25">
      <c r="G2" s="98"/>
      <c r="H2" s="82"/>
      <c r="I2" s="83" t="s">
        <v>49</v>
      </c>
      <c r="J2" s="29"/>
      <c r="K2" s="11"/>
      <c r="L2" s="13"/>
      <c r="M2" s="11"/>
      <c r="O2" s="11"/>
      <c r="P2" s="11"/>
      <c r="Q2" s="10"/>
      <c r="R2" s="10"/>
      <c r="S2" s="10"/>
      <c r="T2" s="10"/>
      <c r="U2" s="3"/>
      <c r="V2" s="10"/>
      <c r="AA2" s="98"/>
      <c r="AR2" s="42" t="s">
        <v>39</v>
      </c>
    </row>
    <row r="3" spans="1:49" s="1" customFormat="1" x14ac:dyDescent="0.25">
      <c r="A3" s="2"/>
      <c r="B3" s="113" t="s">
        <v>62</v>
      </c>
      <c r="C3" s="114" t="s">
        <v>63</v>
      </c>
      <c r="D3" s="114"/>
      <c r="E3" s="114"/>
      <c r="F3" s="2"/>
      <c r="G3" s="98"/>
      <c r="H3" s="82"/>
      <c r="I3" s="84" t="s">
        <v>54</v>
      </c>
      <c r="J3" s="14" t="s">
        <v>0</v>
      </c>
      <c r="K3" s="5">
        <v>41660</v>
      </c>
      <c r="L3" s="5"/>
      <c r="M3" s="5"/>
      <c r="N3" s="5"/>
      <c r="O3" s="5"/>
      <c r="P3" s="5"/>
      <c r="Q3" s="5"/>
      <c r="R3" s="5"/>
      <c r="S3" s="5"/>
      <c r="T3" s="10"/>
      <c r="U3" s="3"/>
      <c r="V3" s="10"/>
      <c r="AA3" s="98"/>
      <c r="AM3" s="1" t="s">
        <v>16</v>
      </c>
    </row>
    <row r="4" spans="1:49" s="1" customFormat="1" x14ac:dyDescent="0.25">
      <c r="A4" s="2"/>
      <c r="G4" s="98"/>
      <c r="H4" s="82"/>
      <c r="I4" s="82"/>
      <c r="J4" s="6"/>
      <c r="K4" s="7" t="s">
        <v>1</v>
      </c>
      <c r="L4" s="6"/>
      <c r="M4" s="7"/>
      <c r="N4" s="7"/>
      <c r="O4" s="7"/>
      <c r="P4" s="7"/>
      <c r="Q4" s="8"/>
      <c r="R4" s="8"/>
      <c r="S4" s="9"/>
      <c r="T4" s="10"/>
      <c r="U4" s="3"/>
      <c r="V4" s="10"/>
      <c r="W4" s="34"/>
      <c r="X4" s="35"/>
      <c r="AA4" s="98"/>
      <c r="AM4" s="47">
        <v>2015</v>
      </c>
      <c r="AN4" s="41"/>
      <c r="AO4" s="42"/>
      <c r="AP4" s="42"/>
      <c r="AQ4" s="42"/>
      <c r="AR4" s="42"/>
      <c r="AS4" s="42"/>
      <c r="AT4" s="42"/>
      <c r="AU4" s="42"/>
      <c r="AV4" s="42"/>
      <c r="AW4" s="42"/>
    </row>
    <row r="5" spans="1:49" s="1" customFormat="1" x14ac:dyDescent="0.25">
      <c r="B5" s="4" t="s">
        <v>64</v>
      </c>
      <c r="C5" s="114" t="s">
        <v>65</v>
      </c>
      <c r="D5" s="114"/>
      <c r="E5" s="114"/>
      <c r="F5" s="2"/>
      <c r="G5" s="98"/>
      <c r="H5" s="84"/>
      <c r="I5" s="85" t="s">
        <v>50</v>
      </c>
      <c r="J5" s="15" t="s">
        <v>2</v>
      </c>
      <c r="K5" s="16">
        <v>0.375</v>
      </c>
      <c r="L5" s="15">
        <v>0.29166666666666669</v>
      </c>
      <c r="M5" s="15">
        <v>0.25</v>
      </c>
      <c r="N5" s="16"/>
      <c r="O5" s="16"/>
      <c r="P5" s="16"/>
      <c r="Q5" s="16"/>
      <c r="R5" s="15"/>
      <c r="S5" s="15"/>
      <c r="T5" s="10" t="s">
        <v>8</v>
      </c>
      <c r="U5" s="3">
        <f>SUM(K12:S12)</f>
        <v>25</v>
      </c>
      <c r="V5" s="88" t="s">
        <v>53</v>
      </c>
      <c r="W5" s="37"/>
      <c r="AA5" s="98"/>
      <c r="AO5" s="42"/>
      <c r="AP5" s="42"/>
      <c r="AQ5" s="42"/>
      <c r="AR5" s="42"/>
      <c r="AS5" s="42"/>
      <c r="AT5" s="42"/>
      <c r="AU5" s="42"/>
      <c r="AV5" s="42"/>
      <c r="AW5" s="42"/>
    </row>
    <row r="6" spans="1:49" s="1" customFormat="1" x14ac:dyDescent="0.25">
      <c r="G6" s="98"/>
      <c r="H6" s="84"/>
      <c r="I6" s="85" t="s">
        <v>50</v>
      </c>
      <c r="J6" s="17" t="s">
        <v>3</v>
      </c>
      <c r="K6" s="18">
        <v>0.51041666666666663</v>
      </c>
      <c r="L6" s="17">
        <v>0.47916666666666669</v>
      </c>
      <c r="M6" s="17">
        <v>0.47916666666666669</v>
      </c>
      <c r="N6" s="18"/>
      <c r="O6" s="18"/>
      <c r="P6" s="18"/>
      <c r="Q6" s="18"/>
      <c r="R6" s="17"/>
      <c r="S6" s="17"/>
      <c r="T6" s="10" t="s">
        <v>10</v>
      </c>
      <c r="U6" s="3">
        <f>SUM(K13:S13)</f>
        <v>60</v>
      </c>
      <c r="V6" s="89" t="s">
        <v>53</v>
      </c>
      <c r="W6" s="36"/>
      <c r="AA6" s="98"/>
      <c r="AM6" s="48" t="s">
        <v>13</v>
      </c>
      <c r="AN6" s="42" t="s">
        <v>17</v>
      </c>
      <c r="AO6" s="42"/>
      <c r="AP6" s="42"/>
      <c r="AQ6" s="42"/>
      <c r="AR6" s="42"/>
      <c r="AS6" s="42"/>
      <c r="AT6" s="42"/>
      <c r="AU6" s="42"/>
      <c r="AV6" s="42"/>
      <c r="AW6" s="42"/>
    </row>
    <row r="7" spans="1:49" s="1" customFormat="1" x14ac:dyDescent="0.25">
      <c r="G7" s="98"/>
      <c r="H7" s="84" t="s">
        <v>52</v>
      </c>
      <c r="I7" s="85" t="s">
        <v>51</v>
      </c>
      <c r="J7" s="19" t="s">
        <v>4</v>
      </c>
      <c r="K7" s="20">
        <f t="shared" ref="K7:S7" si="0">K6-K5</f>
        <v>0.13541666666666663</v>
      </c>
      <c r="L7" s="21">
        <f t="shared" si="0"/>
        <v>0.1875</v>
      </c>
      <c r="M7" s="20">
        <f>M6-M5</f>
        <v>0.22916666666666669</v>
      </c>
      <c r="N7" s="20">
        <f t="shared" si="0"/>
        <v>0</v>
      </c>
      <c r="O7" s="20">
        <f t="shared" si="0"/>
        <v>0</v>
      </c>
      <c r="P7" s="20">
        <f t="shared" si="0"/>
        <v>0</v>
      </c>
      <c r="Q7" s="20">
        <f t="shared" si="0"/>
        <v>0</v>
      </c>
      <c r="R7" s="21">
        <f t="shared" si="0"/>
        <v>0</v>
      </c>
      <c r="S7" s="21">
        <f t="shared" si="0"/>
        <v>0</v>
      </c>
      <c r="T7" s="10"/>
      <c r="U7" s="3"/>
      <c r="V7" s="88"/>
      <c r="AA7" s="98"/>
      <c r="AM7" s="49">
        <f>$AM$4</f>
        <v>2015</v>
      </c>
      <c r="AN7" s="46" t="s">
        <v>18</v>
      </c>
      <c r="AO7" s="45">
        <f>DATE(AM7,1,1)</f>
        <v>42005</v>
      </c>
      <c r="AP7" s="42"/>
      <c r="AQ7" s="42"/>
      <c r="AR7" s="42"/>
      <c r="AS7" s="42"/>
      <c r="AT7" s="42"/>
      <c r="AU7" s="42"/>
      <c r="AV7" s="42"/>
      <c r="AW7" s="42"/>
    </row>
    <row r="8" spans="1:49" s="1" customFormat="1" x14ac:dyDescent="0.25">
      <c r="C8" s="143">
        <v>1</v>
      </c>
      <c r="D8" s="144">
        <v>2</v>
      </c>
      <c r="G8" s="98"/>
      <c r="H8" s="84"/>
      <c r="I8" s="85" t="s">
        <v>50</v>
      </c>
      <c r="J8" s="15" t="s">
        <v>5</v>
      </c>
      <c r="K8" s="16">
        <v>0.52083333333333337</v>
      </c>
      <c r="L8" s="15">
        <v>0.54166666666666663</v>
      </c>
      <c r="M8" s="16"/>
      <c r="N8" s="16"/>
      <c r="O8" s="16"/>
      <c r="P8" s="16"/>
      <c r="Q8" s="16"/>
      <c r="R8" s="15"/>
      <c r="S8" s="15"/>
      <c r="T8" s="10"/>
      <c r="U8" s="3"/>
      <c r="V8" s="90"/>
      <c r="AA8" s="98"/>
      <c r="AM8" s="49">
        <f t="shared" ref="AM8:AM18" si="1">$AM$4</f>
        <v>2015</v>
      </c>
      <c r="AN8" s="46" t="s">
        <v>19</v>
      </c>
      <c r="AO8" s="45">
        <f>DATE(AM8,1,1)+IF(2&lt;WEEKDAY(DATE(AM8,1,1)),7-WEEKDAY(DATE(AM8,1,1))+2,2-WEEKDAY(DATE(AM8,1,1)))+((3-1)*7)</f>
        <v>42023</v>
      </c>
      <c r="AP8" s="42"/>
      <c r="AQ8" s="42" t="s">
        <v>20</v>
      </c>
      <c r="AR8" s="42"/>
      <c r="AS8" s="42"/>
      <c r="AT8" s="42"/>
      <c r="AU8" s="42"/>
      <c r="AV8" s="42"/>
      <c r="AW8" s="42"/>
    </row>
    <row r="9" spans="1:49" s="1" customFormat="1" x14ac:dyDescent="0.25">
      <c r="C9" s="145">
        <v>1</v>
      </c>
      <c r="D9" s="145">
        <v>2</v>
      </c>
      <c r="G9" s="98"/>
      <c r="H9" s="84"/>
      <c r="I9" s="85" t="s">
        <v>50</v>
      </c>
      <c r="J9" s="22" t="s">
        <v>3</v>
      </c>
      <c r="K9" s="23">
        <v>0.61458333333333337</v>
      </c>
      <c r="L9" s="22">
        <v>0.97916666666666663</v>
      </c>
      <c r="M9" s="23"/>
      <c r="N9" s="23"/>
      <c r="O9" s="23"/>
      <c r="P9" s="23"/>
      <c r="Q9" s="23"/>
      <c r="R9" s="22"/>
      <c r="S9" s="22"/>
      <c r="T9" s="10"/>
      <c r="U9" s="3"/>
      <c r="V9" s="88"/>
      <c r="AA9" s="98"/>
      <c r="AM9" s="49">
        <f t="shared" si="1"/>
        <v>2015</v>
      </c>
      <c r="AN9" s="46" t="s">
        <v>21</v>
      </c>
      <c r="AO9" s="45">
        <f>DATE(AM9,2,1)+IF(2&lt;WEEKDAY(DATE(AM9,2,1)),7-WEEKDAY(DATE(AM9,2,1))+2,2-WEEKDAY(DATE(AM9,2,1)))+((3-1)*7)</f>
        <v>42051</v>
      </c>
      <c r="AP9" s="42"/>
      <c r="AQ9" s="42" t="s">
        <v>22</v>
      </c>
      <c r="AR9" s="42"/>
      <c r="AS9" s="42"/>
      <c r="AT9" s="42"/>
      <c r="AU9" s="42"/>
      <c r="AV9" s="42"/>
      <c r="AW9" s="42"/>
    </row>
    <row r="10" spans="1:49" s="1" customFormat="1" x14ac:dyDescent="0.25">
      <c r="G10" s="98"/>
      <c r="H10" s="84" t="s">
        <v>52</v>
      </c>
      <c r="I10" s="84" t="s">
        <v>51</v>
      </c>
      <c r="J10" s="24" t="s">
        <v>4</v>
      </c>
      <c r="K10" s="20">
        <f t="shared" ref="K10:R10" si="2">K9-K8</f>
        <v>9.375E-2</v>
      </c>
      <c r="L10" s="21">
        <f t="shared" si="2"/>
        <v>0.4375</v>
      </c>
      <c r="M10" s="20">
        <f t="shared" si="2"/>
        <v>0</v>
      </c>
      <c r="N10" s="20">
        <f t="shared" si="2"/>
        <v>0</v>
      </c>
      <c r="O10" s="20">
        <f t="shared" si="2"/>
        <v>0</v>
      </c>
      <c r="P10" s="20">
        <f t="shared" si="2"/>
        <v>0</v>
      </c>
      <c r="Q10" s="20">
        <f t="shared" si="2"/>
        <v>0</v>
      </c>
      <c r="R10" s="20">
        <f t="shared" si="2"/>
        <v>0</v>
      </c>
      <c r="S10" s="57">
        <f>S9-S8</f>
        <v>0</v>
      </c>
      <c r="T10" s="59" t="s">
        <v>7</v>
      </c>
      <c r="U10" s="60">
        <f>SUM(K11:T11)</f>
        <v>1.0833333333333333</v>
      </c>
      <c r="V10" s="88" t="s">
        <v>51</v>
      </c>
      <c r="AA10" s="98"/>
      <c r="AM10" s="49">
        <f t="shared" si="1"/>
        <v>2015</v>
      </c>
      <c r="AN10" s="46" t="s">
        <v>23</v>
      </c>
      <c r="AO10" s="45">
        <f>FLOOR("5/"&amp;DAY(MINUTE(AM10/38)/2+56)&amp;"/"&amp;AM10,7)-34</f>
        <v>42099</v>
      </c>
      <c r="AP10" s="42"/>
      <c r="AQ10" s="42" t="s">
        <v>24</v>
      </c>
      <c r="AR10" s="42"/>
      <c r="AS10" s="42"/>
      <c r="AT10" s="42"/>
      <c r="AU10" s="42"/>
      <c r="AV10" s="42"/>
      <c r="AW10" s="42"/>
    </row>
    <row r="11" spans="1:49" s="1" customFormat="1" x14ac:dyDescent="0.25">
      <c r="G11" s="98"/>
      <c r="H11" s="84" t="s">
        <v>52</v>
      </c>
      <c r="I11" s="84" t="s">
        <v>51</v>
      </c>
      <c r="J11" s="25" t="s">
        <v>6</v>
      </c>
      <c r="K11" s="26">
        <f>IF(K7+K10=0,"",K7+K10)</f>
        <v>0.22916666666666663</v>
      </c>
      <c r="L11" s="26">
        <f>IF(L7+L10=0,0,L7+L10)</f>
        <v>0.625</v>
      </c>
      <c r="M11" s="26">
        <f t="shared" ref="M11:S11" si="3">IF(M7+M10=0,0,M7+M10)</f>
        <v>0.22916666666666669</v>
      </c>
      <c r="N11" s="26">
        <f t="shared" si="3"/>
        <v>0</v>
      </c>
      <c r="O11" s="26">
        <f t="shared" si="3"/>
        <v>0</v>
      </c>
      <c r="P11" s="26">
        <f t="shared" si="3"/>
        <v>0</v>
      </c>
      <c r="Q11" s="26">
        <f t="shared" si="3"/>
        <v>0</v>
      </c>
      <c r="R11" s="26">
        <f t="shared" si="3"/>
        <v>0</v>
      </c>
      <c r="S11" s="58">
        <f t="shared" si="3"/>
        <v>0</v>
      </c>
      <c r="T11" s="61" t="s">
        <v>7</v>
      </c>
      <c r="U11" s="62">
        <f>SUM(K11:T11)</f>
        <v>1.0833333333333333</v>
      </c>
      <c r="V11" s="91" t="s">
        <v>11</v>
      </c>
      <c r="AA11" s="98"/>
      <c r="AM11" s="49">
        <f t="shared" si="1"/>
        <v>2015</v>
      </c>
      <c r="AN11" s="46" t="s">
        <v>25</v>
      </c>
      <c r="AO11" s="45">
        <f>DATE(AM11,6,1)+IF(2&lt;WEEKDAY(DATE(AM11,6,1)),7-WEEKDAY(DATE(AM11,6,1))+2,2-WEEKDAY(DATE(AM11,6,1)))+((1-1)*7)-7</f>
        <v>42149</v>
      </c>
      <c r="AP11" s="42"/>
      <c r="AQ11" s="42" t="s">
        <v>26</v>
      </c>
      <c r="AR11" s="42"/>
      <c r="AS11" s="42"/>
      <c r="AT11" s="42"/>
      <c r="AU11" s="42"/>
      <c r="AV11" s="42"/>
      <c r="AW11" s="42"/>
    </row>
    <row r="12" spans="1:49" s="3" customFormat="1" x14ac:dyDescent="0.25">
      <c r="C12" s="146" t="s">
        <v>62</v>
      </c>
      <c r="G12" s="112"/>
      <c r="H12" s="86"/>
      <c r="I12" s="87" t="s">
        <v>53</v>
      </c>
      <c r="J12" s="27" t="s">
        <v>9</v>
      </c>
      <c r="K12" s="28">
        <f>HOUR(K11)</f>
        <v>5</v>
      </c>
      <c r="L12" s="28">
        <f t="shared" ref="L12:S12" si="4">HOUR(L11)</f>
        <v>15</v>
      </c>
      <c r="M12" s="28">
        <f t="shared" si="4"/>
        <v>5</v>
      </c>
      <c r="N12" s="28">
        <f t="shared" si="4"/>
        <v>0</v>
      </c>
      <c r="O12" s="28">
        <f t="shared" si="4"/>
        <v>0</v>
      </c>
      <c r="P12" s="28">
        <f t="shared" si="4"/>
        <v>0</v>
      </c>
      <c r="Q12" s="28">
        <f t="shared" si="4"/>
        <v>0</v>
      </c>
      <c r="R12" s="28">
        <f t="shared" si="4"/>
        <v>0</v>
      </c>
      <c r="S12" s="28">
        <f t="shared" si="4"/>
        <v>0</v>
      </c>
      <c r="T12" s="11"/>
      <c r="U12" s="4"/>
      <c r="V12" s="88"/>
      <c r="AA12" s="98"/>
      <c r="AG12" s="1"/>
      <c r="AH12" s="1"/>
      <c r="AI12" s="1"/>
      <c r="AJ12" s="1"/>
      <c r="AK12" s="1"/>
      <c r="AL12" s="1"/>
      <c r="AM12" s="49">
        <f t="shared" si="1"/>
        <v>2015</v>
      </c>
      <c r="AN12" s="46" t="s">
        <v>27</v>
      </c>
      <c r="AO12" s="45">
        <f>DATE(AM12,7,4)</f>
        <v>42189</v>
      </c>
      <c r="AP12" s="42"/>
      <c r="AQ12" s="42" t="s">
        <v>28</v>
      </c>
      <c r="AR12" s="42"/>
      <c r="AS12" s="42"/>
      <c r="AT12" s="42"/>
      <c r="AU12" s="42"/>
      <c r="AV12" s="42"/>
      <c r="AW12" s="42"/>
    </row>
    <row r="13" spans="1:49" s="3" customFormat="1" x14ac:dyDescent="0.25">
      <c r="C13" s="147">
        <f ca="1">TODAY()</f>
        <v>44141</v>
      </c>
      <c r="G13" s="112"/>
      <c r="H13" s="86"/>
      <c r="I13" s="87" t="s">
        <v>53</v>
      </c>
      <c r="J13" s="27" t="s">
        <v>10</v>
      </c>
      <c r="K13" s="28">
        <f>MINUTE(K11)</f>
        <v>30</v>
      </c>
      <c r="L13" s="28">
        <f t="shared" ref="L13:S13" si="5">MINUTE(L11)</f>
        <v>0</v>
      </c>
      <c r="M13" s="28">
        <f t="shared" si="5"/>
        <v>30</v>
      </c>
      <c r="N13" s="28">
        <f t="shared" si="5"/>
        <v>0</v>
      </c>
      <c r="O13" s="28">
        <f t="shared" si="5"/>
        <v>0</v>
      </c>
      <c r="P13" s="28">
        <f t="shared" si="5"/>
        <v>0</v>
      </c>
      <c r="Q13" s="28">
        <f t="shared" si="5"/>
        <v>0</v>
      </c>
      <c r="R13" s="28">
        <f t="shared" si="5"/>
        <v>0</v>
      </c>
      <c r="S13" s="28">
        <f t="shared" si="5"/>
        <v>0</v>
      </c>
      <c r="T13" s="11"/>
      <c r="U13" s="4"/>
      <c r="V13" s="65"/>
      <c r="AA13" s="98"/>
      <c r="AG13" s="1"/>
      <c r="AH13" s="1"/>
      <c r="AI13" s="1"/>
      <c r="AJ13" s="1"/>
      <c r="AK13" s="1"/>
      <c r="AL13" s="1"/>
      <c r="AM13" s="49">
        <f t="shared" si="1"/>
        <v>2015</v>
      </c>
      <c r="AN13" s="46" t="s">
        <v>29</v>
      </c>
      <c r="AO13" s="45">
        <f>DATE(AM13,9,1)+IF(2&lt;WEEKDAY(DATE(AM13,9,1)),7-WEEKDAY(DATE(AM13,9,1))+2,2-WEEKDAY(DATE(AM13,9,1)))+((1-1)*7)</f>
        <v>42254</v>
      </c>
      <c r="AP13" s="42"/>
      <c r="AQ13" s="42" t="s">
        <v>30</v>
      </c>
      <c r="AR13" s="42"/>
      <c r="AS13" s="42"/>
      <c r="AT13" s="42"/>
      <c r="AU13" s="42"/>
      <c r="AV13" s="42"/>
      <c r="AW13" s="42"/>
    </row>
    <row r="14" spans="1:49" s="1" customFormat="1" x14ac:dyDescent="0.25">
      <c r="G14" s="98"/>
      <c r="H14" s="63"/>
      <c r="I14" s="64"/>
      <c r="S14" s="40"/>
      <c r="T14" s="11"/>
      <c r="U14" s="4"/>
      <c r="V14" s="10"/>
      <c r="AA14" s="98"/>
      <c r="AM14" s="49">
        <f t="shared" si="1"/>
        <v>2015</v>
      </c>
      <c r="AN14" s="46" t="s">
        <v>31</v>
      </c>
      <c r="AO14" s="45">
        <f>DATE(AM14,10,1)+IF(2&lt;WEEKDAY(DATE(AM14,10,1)),7-WEEKDAY(DATE(AM14,10,1))+2,2-WEEKDAY(DATE(AM14,10,1)))+((2-1)*7)</f>
        <v>42289</v>
      </c>
      <c r="AP14" s="42"/>
      <c r="AQ14" s="42" t="s">
        <v>32</v>
      </c>
      <c r="AR14" s="42"/>
      <c r="AS14" s="42"/>
      <c r="AT14" s="42"/>
      <c r="AU14" s="42"/>
      <c r="AV14" s="42"/>
      <c r="AW14" s="42"/>
    </row>
    <row r="15" spans="1:49" s="1" customFormat="1" x14ac:dyDescent="0.25">
      <c r="G15" s="98"/>
      <c r="AA15" s="98"/>
      <c r="AM15" s="49">
        <f t="shared" si="1"/>
        <v>2015</v>
      </c>
      <c r="AN15" s="46" t="s">
        <v>33</v>
      </c>
      <c r="AO15" s="45">
        <f>DATE(AM15,11,11)</f>
        <v>42319</v>
      </c>
      <c r="AP15" s="42"/>
      <c r="AQ15" s="42" t="s">
        <v>34</v>
      </c>
      <c r="AR15" s="42"/>
      <c r="AS15" s="42"/>
      <c r="AT15" s="42"/>
      <c r="AU15" s="42"/>
      <c r="AV15" s="42"/>
      <c r="AW15" s="42"/>
    </row>
    <row r="16" spans="1:49" s="1" customFormat="1" x14ac:dyDescent="0.25">
      <c r="G16" s="98"/>
      <c r="K16" s="42" t="s">
        <v>14</v>
      </c>
      <c r="M16" s="42" t="s">
        <v>15</v>
      </c>
      <c r="N16" s="42"/>
      <c r="S16" s="56" t="s">
        <v>11</v>
      </c>
      <c r="AA16" s="98"/>
      <c r="AM16" s="49">
        <f t="shared" si="1"/>
        <v>2015</v>
      </c>
      <c r="AN16" s="46" t="s">
        <v>35</v>
      </c>
      <c r="AO16" s="45">
        <f>DATE(AM16,11,1)+IF(5&lt;WEEKDAY(DATE(AM16,11,1)),7-WEEKDAY(DATE(AM16,11,1))+5,5-WEEKDAY(DATE(AM16,11,1)))+((4-1)*7)</f>
        <v>42334</v>
      </c>
      <c r="AP16" s="42"/>
      <c r="AQ16" s="42" t="s">
        <v>36</v>
      </c>
      <c r="AR16" s="42"/>
      <c r="AS16" s="42"/>
      <c r="AT16" s="42"/>
      <c r="AU16" s="42"/>
      <c r="AV16" s="42"/>
      <c r="AW16" s="42"/>
    </row>
    <row r="17" spans="2:49" s="1" customFormat="1" x14ac:dyDescent="0.25">
      <c r="G17" s="98"/>
      <c r="I17" s="66"/>
      <c r="AA17" s="98"/>
      <c r="AM17" s="49">
        <f t="shared" si="1"/>
        <v>2015</v>
      </c>
      <c r="AN17" s="46" t="s">
        <v>37</v>
      </c>
      <c r="AO17" s="45">
        <f>DATE(AM17,12,25)</f>
        <v>42363</v>
      </c>
      <c r="AP17" s="42"/>
      <c r="AQ17" s="42"/>
      <c r="AR17" s="42"/>
      <c r="AS17" s="42"/>
      <c r="AT17" s="42"/>
      <c r="AU17" s="42"/>
      <c r="AV17" s="42"/>
      <c r="AW17" s="42"/>
    </row>
    <row r="18" spans="2:49" s="1" customFormat="1" x14ac:dyDescent="0.25">
      <c r="G18" s="98"/>
      <c r="I18" s="66"/>
      <c r="AA18" s="98"/>
      <c r="AM18" s="49">
        <f t="shared" si="1"/>
        <v>2015</v>
      </c>
      <c r="AN18" s="50" t="s">
        <v>60</v>
      </c>
      <c r="AO18" s="45"/>
      <c r="AP18" s="42"/>
      <c r="AQ18" s="45"/>
      <c r="AR18" s="42"/>
      <c r="AS18" s="42"/>
      <c r="AT18" s="42"/>
      <c r="AU18" s="42"/>
      <c r="AV18" s="42"/>
      <c r="AW18" s="42"/>
    </row>
    <row r="19" spans="2:49" s="1" customFormat="1" x14ac:dyDescent="0.25">
      <c r="G19" s="98"/>
      <c r="I19" s="66"/>
      <c r="AA19" s="98"/>
      <c r="AO19" s="111" t="s">
        <v>56</v>
      </c>
    </row>
    <row r="20" spans="2:49" s="1" customFormat="1" x14ac:dyDescent="0.25">
      <c r="G20" s="98"/>
      <c r="I20" s="66"/>
      <c r="M20" s="97" t="s">
        <v>55</v>
      </c>
      <c r="AA20" s="98"/>
    </row>
    <row r="21" spans="2:49" s="1" customFormat="1" x14ac:dyDescent="0.25">
      <c r="G21" s="98"/>
      <c r="I21" s="66"/>
      <c r="J21" s="67" t="s">
        <v>0</v>
      </c>
      <c r="K21" s="67">
        <v>41660</v>
      </c>
      <c r="L21" s="67"/>
      <c r="M21" s="67"/>
      <c r="N21" s="67"/>
      <c r="O21" s="67"/>
      <c r="P21" s="67"/>
      <c r="Q21" s="67"/>
      <c r="R21" s="67"/>
      <c r="S21" s="67"/>
      <c r="T21" s="68"/>
      <c r="U21" s="69"/>
      <c r="AA21" s="98"/>
    </row>
    <row r="22" spans="2:49" s="1" customFormat="1" x14ac:dyDescent="0.25">
      <c r="G22" s="98"/>
      <c r="I22" s="66"/>
      <c r="J22" s="31"/>
      <c r="K22" s="30" t="s">
        <v>1</v>
      </c>
      <c r="L22" s="31"/>
      <c r="M22" s="30"/>
      <c r="N22" s="30"/>
      <c r="O22" s="30"/>
      <c r="P22" s="30"/>
      <c r="Q22" s="32"/>
      <c r="R22" s="32"/>
      <c r="S22" s="33"/>
      <c r="T22" s="68"/>
      <c r="U22" s="69"/>
      <c r="AA22" s="98"/>
      <c r="AN22" s="51" t="s">
        <v>40</v>
      </c>
      <c r="AO22" s="51" t="s">
        <v>41</v>
      </c>
      <c r="AP22" s="52" t="s">
        <v>42</v>
      </c>
      <c r="AQ22" s="42"/>
      <c r="AR22" s="42"/>
    </row>
    <row r="23" spans="2:49" s="1" customFormat="1" x14ac:dyDescent="0.25">
      <c r="G23" s="98"/>
      <c r="I23" s="66"/>
      <c r="J23" s="70" t="s">
        <v>2</v>
      </c>
      <c r="K23" s="71">
        <v>0.375</v>
      </c>
      <c r="L23" s="70">
        <v>0.29166666666666669</v>
      </c>
      <c r="M23" s="70">
        <v>0.25</v>
      </c>
      <c r="N23" s="71"/>
      <c r="O23" s="71"/>
      <c r="P23" s="71"/>
      <c r="Q23" s="71"/>
      <c r="R23" s="70"/>
      <c r="S23" s="70"/>
      <c r="T23" s="68" t="s">
        <v>8</v>
      </c>
      <c r="U23" s="69">
        <f>SUM(K30:S30)</f>
        <v>0</v>
      </c>
      <c r="AA23" s="98"/>
      <c r="AN23" s="53">
        <v>42005</v>
      </c>
      <c r="AO23" s="53">
        <v>42006</v>
      </c>
      <c r="AP23" s="54">
        <f>NETWORKDAYS(AN23,AO23,AO7:AO17)</f>
        <v>1</v>
      </c>
      <c r="AQ23" s="55" t="s">
        <v>43</v>
      </c>
      <c r="AR23" s="42"/>
    </row>
    <row r="24" spans="2:49" s="1" customFormat="1" x14ac:dyDescent="0.25">
      <c r="G24" s="98"/>
      <c r="I24" s="66"/>
      <c r="J24" s="72" t="s">
        <v>3</v>
      </c>
      <c r="K24" s="75">
        <v>0.51041666666666663</v>
      </c>
      <c r="L24" s="74">
        <v>0.47916666666666669</v>
      </c>
      <c r="M24" s="74">
        <v>0.47916666666666669</v>
      </c>
      <c r="N24" s="75"/>
      <c r="O24" s="75"/>
      <c r="P24" s="75"/>
      <c r="Q24" s="75"/>
      <c r="R24" s="74"/>
      <c r="S24" s="74"/>
      <c r="T24" s="68" t="s">
        <v>10</v>
      </c>
      <c r="U24" s="69">
        <f>SUM(K31:S31)</f>
        <v>0</v>
      </c>
      <c r="AA24" s="98"/>
      <c r="AN24" s="101">
        <v>42332</v>
      </c>
      <c r="AO24" s="101">
        <v>42335</v>
      </c>
      <c r="AP24" s="102">
        <f>NETWORKDAYS(AN24,AO24,AO7:AO18)</f>
        <v>3</v>
      </c>
      <c r="AQ24" s="103" t="s">
        <v>43</v>
      </c>
      <c r="AR24" s="43"/>
    </row>
    <row r="25" spans="2:49" s="1" customFormat="1" x14ac:dyDescent="0.25">
      <c r="B25" s="115" t="s">
        <v>12</v>
      </c>
      <c r="C25" s="116" t="s">
        <v>66</v>
      </c>
      <c r="D25" s="116" t="s">
        <v>67</v>
      </c>
      <c r="E25" s="115" t="s">
        <v>68</v>
      </c>
      <c r="G25" s="98"/>
      <c r="I25" s="66"/>
      <c r="J25" s="76" t="s">
        <v>4</v>
      </c>
      <c r="K25" s="94"/>
      <c r="L25" s="94"/>
      <c r="M25" s="94"/>
      <c r="N25" s="94"/>
      <c r="O25" s="94"/>
      <c r="P25" s="94"/>
      <c r="Q25" s="94"/>
      <c r="R25" s="94"/>
      <c r="S25" s="94"/>
      <c r="T25" s="68"/>
      <c r="U25" s="69"/>
      <c r="AA25" s="98"/>
      <c r="AN25" s="100">
        <v>42332</v>
      </c>
      <c r="AO25" s="104">
        <v>42335</v>
      </c>
      <c r="AP25" s="105">
        <f>NETWORKDAYS(AN25,AO25,AO7:AO18)</f>
        <v>3</v>
      </c>
      <c r="AQ25" s="106" t="s">
        <v>43</v>
      </c>
      <c r="AR25" s="107"/>
      <c r="AS25" s="2"/>
    </row>
    <row r="26" spans="2:49" s="1" customFormat="1" x14ac:dyDescent="0.25">
      <c r="B26" s="139"/>
      <c r="C26" s="139"/>
      <c r="D26" s="139"/>
      <c r="E26" s="139"/>
      <c r="G26" s="98"/>
      <c r="I26" s="66"/>
      <c r="J26" s="70" t="s">
        <v>5</v>
      </c>
      <c r="K26" s="73">
        <v>0.52083333333333337</v>
      </c>
      <c r="L26" s="72">
        <v>0.54166666666666663</v>
      </c>
      <c r="M26" s="73"/>
      <c r="N26" s="73"/>
      <c r="O26" s="73"/>
      <c r="P26" s="73"/>
      <c r="Q26" s="73"/>
      <c r="R26" s="72"/>
      <c r="S26" s="72"/>
      <c r="T26" s="68"/>
      <c r="U26" s="69"/>
      <c r="AA26" s="98"/>
      <c r="AN26" s="100">
        <v>42332</v>
      </c>
      <c r="AO26" s="104">
        <v>42335</v>
      </c>
      <c r="AP26" s="108">
        <f>NETWORKDAYS(AN25,AO25)</f>
        <v>4</v>
      </c>
      <c r="AQ26" s="109"/>
      <c r="AR26" s="110" t="s">
        <v>58</v>
      </c>
      <c r="AS26" s="2"/>
    </row>
    <row r="27" spans="2:49" s="1" customFormat="1" x14ac:dyDescent="0.25">
      <c r="G27" s="98"/>
      <c r="I27" s="66"/>
      <c r="J27" s="74" t="s">
        <v>3</v>
      </c>
      <c r="K27" s="75">
        <v>0.61458333333333337</v>
      </c>
      <c r="L27" s="74">
        <v>0.97916666666666663</v>
      </c>
      <c r="M27" s="75"/>
      <c r="N27" s="75"/>
      <c r="O27" s="75"/>
      <c r="P27" s="75"/>
      <c r="Q27" s="75"/>
      <c r="R27" s="74"/>
      <c r="S27" s="74"/>
      <c r="T27" s="68"/>
      <c r="U27" s="69"/>
      <c r="AA27" s="98"/>
      <c r="AL27" s="135"/>
      <c r="AM27" s="135"/>
      <c r="AN27" s="135"/>
      <c r="AO27" s="135"/>
      <c r="AP27" s="135"/>
      <c r="AQ27" s="135"/>
      <c r="AR27" s="135"/>
      <c r="AS27" s="135"/>
    </row>
    <row r="28" spans="2:49" s="1" customFormat="1" x14ac:dyDescent="0.25">
      <c r="G28" s="98"/>
      <c r="J28" s="92" t="s">
        <v>4</v>
      </c>
      <c r="K28" s="94"/>
      <c r="L28" s="94"/>
      <c r="M28" s="94"/>
      <c r="N28" s="94"/>
      <c r="O28" s="94"/>
      <c r="P28" s="94"/>
      <c r="Q28" s="94"/>
      <c r="R28" s="94"/>
      <c r="S28" s="94"/>
      <c r="T28" s="93" t="s">
        <v>7</v>
      </c>
      <c r="U28" s="77">
        <f>SUM(K29:T29)</f>
        <v>0</v>
      </c>
      <c r="AA28" s="98"/>
    </row>
    <row r="29" spans="2:49" s="1" customFormat="1" x14ac:dyDescent="0.25">
      <c r="B29" s="115" t="s">
        <v>12</v>
      </c>
      <c r="C29" s="116" t="s">
        <v>69</v>
      </c>
      <c r="D29" s="116" t="s">
        <v>70</v>
      </c>
      <c r="G29" s="98"/>
      <c r="J29" s="78" t="s">
        <v>6</v>
      </c>
      <c r="K29" s="95"/>
      <c r="L29" s="95"/>
      <c r="M29" s="95"/>
      <c r="N29" s="95"/>
      <c r="O29" s="95"/>
      <c r="P29" s="95"/>
      <c r="Q29" s="95"/>
      <c r="R29" s="95"/>
      <c r="S29" s="95"/>
      <c r="T29" s="67" t="s">
        <v>7</v>
      </c>
      <c r="U29" s="79">
        <f>SUM(K29:T29)</f>
        <v>0</v>
      </c>
      <c r="AA29" s="98"/>
      <c r="AN29" s="97" t="s">
        <v>82</v>
      </c>
    </row>
    <row r="30" spans="2:49" s="1" customFormat="1" x14ac:dyDescent="0.25">
      <c r="B30" s="139"/>
      <c r="C30" s="139"/>
      <c r="D30" s="139"/>
      <c r="G30" s="98"/>
      <c r="J30" s="80" t="s">
        <v>9</v>
      </c>
      <c r="K30" s="96"/>
      <c r="L30" s="96"/>
      <c r="M30" s="96"/>
      <c r="N30" s="96"/>
      <c r="O30" s="96"/>
      <c r="P30" s="96"/>
      <c r="Q30" s="96"/>
      <c r="R30" s="96"/>
      <c r="S30" s="96"/>
      <c r="T30" s="80"/>
      <c r="U30" s="81"/>
      <c r="AA30" s="98"/>
      <c r="AN30" s="97" t="s">
        <v>85</v>
      </c>
    </row>
    <row r="31" spans="2:49" s="1" customFormat="1" x14ac:dyDescent="0.25">
      <c r="G31" s="98"/>
      <c r="J31" s="80" t="s">
        <v>10</v>
      </c>
      <c r="K31" s="96"/>
      <c r="L31" s="96"/>
      <c r="M31" s="96"/>
      <c r="N31" s="96"/>
      <c r="O31" s="96"/>
      <c r="P31" s="96"/>
      <c r="Q31" s="96"/>
      <c r="R31" s="96"/>
      <c r="S31" s="96"/>
      <c r="T31" s="80"/>
      <c r="U31" s="81"/>
      <c r="AA31" s="98"/>
      <c r="AM31" s="1" t="s">
        <v>16</v>
      </c>
    </row>
    <row r="32" spans="2:49" s="1" customFormat="1" x14ac:dyDescent="0.25">
      <c r="G32" s="98"/>
      <c r="AA32" s="98"/>
      <c r="AM32" s="138"/>
      <c r="AN32" s="1" t="s">
        <v>83</v>
      </c>
      <c r="AO32" s="1" t="s">
        <v>84</v>
      </c>
    </row>
    <row r="33" spans="1:44" s="1" customFormat="1" x14ac:dyDescent="0.25">
      <c r="B33" s="115" t="s">
        <v>72</v>
      </c>
      <c r="C33" s="116" t="s">
        <v>73</v>
      </c>
      <c r="G33" s="98"/>
      <c r="J33" s="39"/>
      <c r="K33" s="40"/>
      <c r="L33" s="40"/>
      <c r="M33" s="40"/>
      <c r="N33" s="40"/>
      <c r="O33" s="40"/>
      <c r="P33" s="40"/>
      <c r="Q33" s="40"/>
      <c r="R33" s="40"/>
      <c r="S33" s="40"/>
      <c r="T33" s="11"/>
      <c r="U33" s="4"/>
      <c r="AA33" s="98"/>
      <c r="AM33" s="138"/>
      <c r="AN33" s="137"/>
      <c r="AO33" s="137"/>
    </row>
    <row r="34" spans="1:44" s="1" customFormat="1" x14ac:dyDescent="0.25">
      <c r="B34" s="117">
        <v>35890</v>
      </c>
      <c r="C34" s="140">
        <f ca="1">YEAR(TODAY())-YEAR(B34)</f>
        <v>22</v>
      </c>
      <c r="G34" s="98"/>
      <c r="AA34" s="98"/>
      <c r="AM34" s="138"/>
      <c r="AN34" s="137"/>
      <c r="AO34" s="137"/>
    </row>
    <row r="35" spans="1:44" s="1" customFormat="1" x14ac:dyDescent="0.25">
      <c r="G35" s="98"/>
      <c r="AA35" s="98"/>
      <c r="AM35" s="138"/>
      <c r="AN35" s="137"/>
      <c r="AO35" s="137"/>
    </row>
    <row r="36" spans="1:44" s="1" customFormat="1" x14ac:dyDescent="0.25">
      <c r="G36" s="98"/>
      <c r="AA36" s="98"/>
      <c r="AM36" s="138"/>
      <c r="AN36" s="137"/>
      <c r="AO36" s="137"/>
    </row>
    <row r="37" spans="1:44" s="1" customFormat="1" x14ac:dyDescent="0.25">
      <c r="B37" s="115" t="s">
        <v>71</v>
      </c>
      <c r="C37" s="116"/>
      <c r="G37" s="98"/>
      <c r="AA37" s="98"/>
    </row>
    <row r="38" spans="1:44" s="1" customFormat="1" x14ac:dyDescent="0.25">
      <c r="B38" s="117"/>
      <c r="C38" s="140">
        <f ca="1">YEAR(TODAY())-YEAR(B38)</f>
        <v>120</v>
      </c>
      <c r="G38" s="98"/>
      <c r="AA38" s="98"/>
      <c r="AN38" s="97" t="s">
        <v>57</v>
      </c>
    </row>
    <row r="39" spans="1:44" s="1" customFormat="1" x14ac:dyDescent="0.25">
      <c r="A39" s="135"/>
      <c r="B39" s="135"/>
      <c r="C39" s="135"/>
      <c r="D39" s="135"/>
      <c r="E39" s="135"/>
      <c r="F39" s="135"/>
      <c r="G39" s="136"/>
      <c r="H39" s="135"/>
      <c r="I39" s="135"/>
      <c r="J39" s="135"/>
      <c r="K39" s="135"/>
      <c r="L39" s="135"/>
      <c r="M39" s="135"/>
      <c r="N39" s="135"/>
      <c r="O39" s="135"/>
      <c r="P39" s="135"/>
      <c r="Q39" s="135"/>
      <c r="R39" s="135"/>
      <c r="S39" s="135"/>
      <c r="T39" s="135"/>
      <c r="U39" s="135"/>
      <c r="V39" s="135"/>
      <c r="AA39" s="98"/>
    </row>
    <row r="40" spans="1:44" s="1" customFormat="1" x14ac:dyDescent="0.25">
      <c r="G40" s="2"/>
      <c r="AA40" s="98"/>
      <c r="AN40" s="51" t="s">
        <v>40</v>
      </c>
      <c r="AO40" s="51" t="s">
        <v>41</v>
      </c>
      <c r="AP40" s="46" t="s">
        <v>42</v>
      </c>
      <c r="AQ40" s="42"/>
      <c r="AR40" s="42"/>
    </row>
    <row r="41" spans="1:44" s="1" customFormat="1" x14ac:dyDescent="0.25">
      <c r="C41" s="97" t="s">
        <v>80</v>
      </c>
      <c r="G41" s="2"/>
      <c r="M41" s="97" t="s">
        <v>80</v>
      </c>
      <c r="AA41" s="98"/>
      <c r="AN41" s="53"/>
      <c r="AO41" s="53"/>
      <c r="AP41" s="46"/>
      <c r="AQ41" s="42" t="s">
        <v>59</v>
      </c>
      <c r="AR41" s="42"/>
    </row>
    <row r="42" spans="1:44" s="1" customFormat="1" x14ac:dyDescent="0.25">
      <c r="G42" s="2"/>
      <c r="AA42" s="98"/>
      <c r="AN42" s="101"/>
      <c r="AO42" s="53"/>
      <c r="AP42" s="46"/>
      <c r="AQ42" s="42" t="s">
        <v>43</v>
      </c>
      <c r="AR42" s="42"/>
    </row>
    <row r="43" spans="1:44" s="1" customFormat="1" x14ac:dyDescent="0.25">
      <c r="B43" s="42" t="s">
        <v>44</v>
      </c>
      <c r="C43" s="42"/>
      <c r="D43" s="42"/>
      <c r="E43" s="42"/>
      <c r="G43" s="2"/>
      <c r="I43" s="121"/>
      <c r="J43" s="121"/>
      <c r="K43" s="121"/>
      <c r="L43" s="121"/>
      <c r="M43" s="121"/>
      <c r="N43" s="122"/>
      <c r="O43" s="121"/>
      <c r="P43" s="121"/>
      <c r="Q43" s="121"/>
      <c r="R43" s="121"/>
      <c r="S43" s="121"/>
      <c r="T43" s="121"/>
      <c r="AA43" s="98"/>
      <c r="AN43" s="100"/>
      <c r="AO43" s="53"/>
      <c r="AP43" s="46"/>
      <c r="AQ43" s="42" t="s">
        <v>43</v>
      </c>
      <c r="AR43" s="42"/>
    </row>
    <row r="44" spans="1:44" s="1" customFormat="1" x14ac:dyDescent="0.25">
      <c r="B44" s="44" t="s">
        <v>45</v>
      </c>
      <c r="C44" s="42"/>
      <c r="D44" s="42"/>
      <c r="E44" s="42"/>
      <c r="G44" s="2"/>
      <c r="I44" s="121"/>
      <c r="J44" s="121"/>
      <c r="K44" s="121"/>
      <c r="L44" s="121"/>
      <c r="M44" s="620" t="s">
        <v>75</v>
      </c>
      <c r="N44" s="620"/>
      <c r="O44" s="620"/>
      <c r="P44" s="620"/>
      <c r="Q44" s="121"/>
      <c r="R44" s="121"/>
      <c r="S44" s="121"/>
      <c r="T44" s="121"/>
      <c r="AA44" s="98"/>
      <c r="AN44" s="100"/>
      <c r="AO44" s="53"/>
      <c r="AP44" s="46"/>
      <c r="AQ44" s="42" t="s">
        <v>43</v>
      </c>
    </row>
    <row r="45" spans="1:44" s="1" customFormat="1" x14ac:dyDescent="0.25">
      <c r="B45" s="44" t="s">
        <v>46</v>
      </c>
      <c r="C45" s="42"/>
      <c r="D45" s="42"/>
      <c r="E45" s="42"/>
      <c r="G45" s="2"/>
      <c r="I45" s="121"/>
      <c r="J45" s="121"/>
      <c r="K45" s="121"/>
      <c r="L45" s="121"/>
      <c r="M45" s="121"/>
      <c r="N45" s="123" t="s">
        <v>62</v>
      </c>
      <c r="O45" s="122" t="s">
        <v>76</v>
      </c>
      <c r="P45" s="121"/>
      <c r="Q45" s="121"/>
      <c r="R45" s="121"/>
      <c r="S45" s="121"/>
      <c r="T45" s="121"/>
      <c r="AA45" s="98"/>
    </row>
    <row r="46" spans="1:44" s="1" customFormat="1" x14ac:dyDescent="0.25">
      <c r="B46" s="42" t="s">
        <v>47</v>
      </c>
      <c r="C46" s="42"/>
      <c r="D46" s="42"/>
      <c r="E46" s="42"/>
      <c r="G46" s="2"/>
      <c r="I46" s="121"/>
      <c r="J46" s="121"/>
      <c r="K46" s="121"/>
      <c r="L46" s="121"/>
      <c r="M46" s="121"/>
      <c r="N46" s="124">
        <f ca="1">TODAY()</f>
        <v>44141</v>
      </c>
      <c r="O46" s="125">
        <v>42555</v>
      </c>
      <c r="P46" s="121"/>
      <c r="Q46" s="121"/>
      <c r="R46" s="121"/>
      <c r="S46" s="121"/>
      <c r="T46" s="121"/>
      <c r="AA46" s="98"/>
    </row>
    <row r="47" spans="1:44" s="1" customFormat="1" x14ac:dyDescent="0.25">
      <c r="B47" s="42" t="s">
        <v>48</v>
      </c>
      <c r="C47" s="42"/>
      <c r="D47" s="42"/>
      <c r="E47" s="42"/>
      <c r="G47" s="2"/>
      <c r="I47" s="121"/>
      <c r="J47" s="121"/>
      <c r="K47" s="121"/>
      <c r="L47" s="121"/>
      <c r="M47" s="121"/>
      <c r="N47" s="122"/>
      <c r="O47" s="121"/>
      <c r="P47" s="121"/>
      <c r="Q47" s="121"/>
      <c r="R47" s="121"/>
      <c r="S47" s="121"/>
      <c r="T47" s="121"/>
      <c r="AA47" s="98"/>
    </row>
    <row r="48" spans="1:44" s="1" customFormat="1" x14ac:dyDescent="0.25">
      <c r="G48" s="2"/>
      <c r="I48" s="121"/>
      <c r="J48" s="121"/>
      <c r="K48" s="121"/>
      <c r="L48" s="621" t="s">
        <v>77</v>
      </c>
      <c r="M48" s="622"/>
      <c r="N48" s="142"/>
      <c r="O48" s="121"/>
      <c r="P48" s="126">
        <f ca="1">O46-N46</f>
        <v>-1586</v>
      </c>
      <c r="Q48" s="121"/>
      <c r="R48" s="121"/>
      <c r="S48" s="121"/>
      <c r="T48" s="121"/>
      <c r="AA48" s="98"/>
    </row>
    <row r="49" spans="1:27" s="1" customFormat="1" x14ac:dyDescent="0.25">
      <c r="G49" s="2"/>
      <c r="I49" s="121"/>
      <c r="J49" s="121"/>
      <c r="K49" s="121"/>
      <c r="L49" s="127"/>
      <c r="M49" s="128"/>
      <c r="N49" s="129"/>
      <c r="O49" s="121"/>
      <c r="P49" s="121"/>
      <c r="Q49" s="121"/>
      <c r="R49" s="121"/>
      <c r="S49" s="121"/>
      <c r="T49" s="121"/>
      <c r="AA49" s="98"/>
    </row>
    <row r="50" spans="1:27" s="1" customFormat="1" x14ac:dyDescent="0.25">
      <c r="G50" s="2"/>
      <c r="I50" s="121"/>
      <c r="J50" s="121"/>
      <c r="K50" s="121"/>
      <c r="L50" s="127"/>
      <c r="M50" s="128"/>
      <c r="N50" s="129"/>
      <c r="O50" s="121"/>
      <c r="P50" s="121"/>
      <c r="Q50" s="121"/>
      <c r="R50" s="121"/>
      <c r="S50" s="121"/>
      <c r="T50" s="121"/>
      <c r="AA50" s="98"/>
    </row>
    <row r="51" spans="1:27" s="1" customFormat="1" x14ac:dyDescent="0.25">
      <c r="G51" s="2"/>
      <c r="I51" s="121"/>
      <c r="J51" s="121"/>
      <c r="K51" s="121"/>
      <c r="L51" s="127"/>
      <c r="M51" s="128"/>
      <c r="N51" s="121"/>
      <c r="O51" s="121"/>
      <c r="P51" s="121"/>
      <c r="Q51" s="121"/>
      <c r="R51" s="121"/>
      <c r="S51" s="121"/>
      <c r="T51" s="121"/>
      <c r="AA51" s="98"/>
    </row>
    <row r="52" spans="1:27" s="1" customFormat="1" x14ac:dyDescent="0.25">
      <c r="B52" s="115" t="s">
        <v>12</v>
      </c>
      <c r="C52" s="116" t="s">
        <v>66</v>
      </c>
      <c r="D52" s="116" t="s">
        <v>67</v>
      </c>
      <c r="E52" s="115" t="s">
        <v>68</v>
      </c>
      <c r="G52" s="2"/>
      <c r="I52" s="121"/>
      <c r="J52" s="121"/>
      <c r="K52" s="121"/>
      <c r="L52" s="121"/>
      <c r="M52" s="130"/>
      <c r="N52" s="142"/>
      <c r="O52" s="121"/>
      <c r="P52" s="131">
        <f ca="1">TODAY()+7</f>
        <v>44148</v>
      </c>
      <c r="Q52" s="133" t="s">
        <v>78</v>
      </c>
      <c r="R52" s="133"/>
      <c r="S52" s="133"/>
      <c r="T52" s="133"/>
      <c r="AA52" s="98"/>
    </row>
    <row r="53" spans="1:27" s="1" customFormat="1" x14ac:dyDescent="0.25">
      <c r="B53" s="139"/>
      <c r="C53" s="139"/>
      <c r="D53" s="139"/>
      <c r="E53" s="139"/>
      <c r="G53" s="2"/>
      <c r="I53" s="121"/>
      <c r="J53" s="121"/>
      <c r="K53" s="121"/>
      <c r="L53" s="127"/>
      <c r="M53" s="128"/>
      <c r="N53" s="142"/>
      <c r="O53" s="121"/>
      <c r="P53" s="132">
        <f ca="1">N46+7</f>
        <v>44148</v>
      </c>
      <c r="Q53" s="134" t="s">
        <v>79</v>
      </c>
      <c r="R53" s="134"/>
      <c r="S53" s="134"/>
      <c r="T53" s="134"/>
      <c r="AA53" s="98"/>
    </row>
    <row r="54" spans="1:27" s="1" customFormat="1" x14ac:dyDescent="0.25">
      <c r="G54" s="2"/>
      <c r="I54" s="121"/>
      <c r="J54" s="121"/>
      <c r="K54" s="121"/>
      <c r="L54" s="127"/>
      <c r="M54" s="128"/>
      <c r="N54" s="129"/>
      <c r="O54" s="121"/>
      <c r="P54" s="121"/>
      <c r="Q54" s="121"/>
      <c r="R54" s="121"/>
      <c r="S54" s="121"/>
      <c r="T54" s="121"/>
      <c r="AA54" s="98"/>
    </row>
    <row r="55" spans="1:27" s="1" customFormat="1" x14ac:dyDescent="0.25">
      <c r="G55" s="2"/>
      <c r="AA55" s="98"/>
    </row>
    <row r="56" spans="1:27" s="1" customFormat="1" x14ac:dyDescent="0.25">
      <c r="B56" s="115" t="s">
        <v>12</v>
      </c>
      <c r="C56" s="116" t="s">
        <v>69</v>
      </c>
      <c r="D56" s="116" t="s">
        <v>70</v>
      </c>
      <c r="G56" s="2"/>
      <c r="AA56" s="98"/>
    </row>
    <row r="57" spans="1:27" s="1" customFormat="1" x14ac:dyDescent="0.25">
      <c r="B57" s="139"/>
      <c r="C57" s="139"/>
      <c r="D57" s="139"/>
      <c r="G57" s="2"/>
      <c r="K57" s="618" t="s">
        <v>81</v>
      </c>
      <c r="L57" s="618"/>
      <c r="M57" s="618"/>
      <c r="N57" s="619"/>
      <c r="O57" s="138"/>
      <c r="AA57" s="98"/>
    </row>
    <row r="58" spans="1:27" s="1" customFormat="1" x14ac:dyDescent="0.25">
      <c r="G58" s="2"/>
      <c r="AA58" s="98"/>
    </row>
    <row r="59" spans="1:27" s="1" customFormat="1" x14ac:dyDescent="0.25">
      <c r="G59" s="2"/>
      <c r="AA59" s="98"/>
    </row>
    <row r="60" spans="1:27" s="1" customFormat="1" x14ac:dyDescent="0.25">
      <c r="B60" s="115" t="s">
        <v>72</v>
      </c>
      <c r="C60" s="116" t="s">
        <v>73</v>
      </c>
      <c r="G60" s="2"/>
      <c r="AA60" s="98"/>
    </row>
    <row r="61" spans="1:27" s="1" customFormat="1" x14ac:dyDescent="0.25">
      <c r="B61" s="117">
        <v>35890</v>
      </c>
      <c r="C61" s="141"/>
      <c r="G61" s="2"/>
      <c r="AA61" s="98"/>
    </row>
    <row r="62" spans="1:27" s="1" customFormat="1" x14ac:dyDescent="0.25">
      <c r="G62" s="2"/>
      <c r="AA62" s="98"/>
    </row>
    <row r="63" spans="1:27" s="1" customFormat="1" x14ac:dyDescent="0.25">
      <c r="A63" s="2"/>
      <c r="B63" s="2"/>
      <c r="C63" s="2"/>
      <c r="D63" s="2"/>
      <c r="G63" s="2"/>
      <c r="AA63" s="98"/>
    </row>
    <row r="64" spans="1:27" s="1" customFormat="1" x14ac:dyDescent="0.25">
      <c r="A64" s="2"/>
      <c r="B64" s="232"/>
      <c r="C64" s="299"/>
      <c r="D64" s="2"/>
      <c r="G64" s="2"/>
      <c r="AA64" s="98"/>
    </row>
    <row r="65" spans="1:27" s="1" customFormat="1" x14ac:dyDescent="0.25">
      <c r="A65" s="2"/>
      <c r="B65" s="359"/>
      <c r="C65" s="360"/>
      <c r="D65" s="2"/>
      <c r="G65" s="2"/>
      <c r="AA65" s="98"/>
    </row>
    <row r="66" spans="1:27" s="1" customFormat="1" x14ac:dyDescent="0.25">
      <c r="A66" s="2"/>
      <c r="B66" s="2"/>
      <c r="C66" s="2"/>
      <c r="D66" s="2"/>
      <c r="G66" s="2"/>
      <c r="AA66" s="98"/>
    </row>
    <row r="67" spans="1:27" s="1" customFormat="1" x14ac:dyDescent="0.25">
      <c r="G67" s="2"/>
      <c r="AA67" s="98"/>
    </row>
    <row r="68" spans="1:27" s="1" customFormat="1" x14ac:dyDescent="0.25">
      <c r="G68" s="2"/>
      <c r="AA68" s="98"/>
    </row>
    <row r="69" spans="1:27" s="1" customFormat="1" x14ac:dyDescent="0.25">
      <c r="G69" s="2"/>
      <c r="AA69" s="98"/>
    </row>
    <row r="70" spans="1:27" s="1" customFormat="1" x14ac:dyDescent="0.25">
      <c r="G70" s="2"/>
      <c r="AA70" s="98"/>
    </row>
    <row r="71" spans="1:27" s="1" customFormat="1" x14ac:dyDescent="0.25">
      <c r="G71" s="2"/>
      <c r="AA71" s="98"/>
    </row>
    <row r="72" spans="1:27" s="1" customFormat="1" x14ac:dyDescent="0.25">
      <c r="G72" s="2"/>
      <c r="AA72" s="98"/>
    </row>
    <row r="73" spans="1:27" s="1" customFormat="1" x14ac:dyDescent="0.25">
      <c r="G73" s="2"/>
      <c r="AA73" s="98"/>
    </row>
    <row r="74" spans="1:27" s="1" customFormat="1" x14ac:dyDescent="0.25">
      <c r="G74" s="2"/>
      <c r="AA74" s="98"/>
    </row>
    <row r="75" spans="1:27" s="1" customFormat="1" x14ac:dyDescent="0.25">
      <c r="G75" s="2"/>
      <c r="AA75" s="98"/>
    </row>
    <row r="76" spans="1:27" s="1" customFormat="1" x14ac:dyDescent="0.25">
      <c r="G76" s="2"/>
      <c r="AA76" s="98"/>
    </row>
    <row r="77" spans="1:27" s="1" customFormat="1" x14ac:dyDescent="0.25">
      <c r="G77" s="2"/>
      <c r="AA77" s="98"/>
    </row>
    <row r="78" spans="1:27" s="1" customFormat="1" x14ac:dyDescent="0.25">
      <c r="G78" s="2"/>
      <c r="AA78" s="98"/>
    </row>
    <row r="79" spans="1:27" s="1" customFormat="1" x14ac:dyDescent="0.25">
      <c r="G79" s="2"/>
      <c r="AA79" s="98"/>
    </row>
    <row r="80" spans="1:27" s="1" customFormat="1" x14ac:dyDescent="0.25">
      <c r="G80" s="2"/>
      <c r="AA80" s="98"/>
    </row>
    <row r="81" spans="7:27" s="1" customFormat="1" x14ac:dyDescent="0.25">
      <c r="G81" s="2"/>
      <c r="AA81" s="98"/>
    </row>
    <row r="82" spans="7:27" s="1" customFormat="1" x14ac:dyDescent="0.25">
      <c r="G82" s="2"/>
      <c r="AA82" s="98"/>
    </row>
    <row r="83" spans="7:27" s="1" customFormat="1" x14ac:dyDescent="0.25">
      <c r="G83" s="2"/>
      <c r="AA83" s="98"/>
    </row>
    <row r="84" spans="7:27" s="1" customFormat="1" x14ac:dyDescent="0.25">
      <c r="G84" s="2"/>
      <c r="AA84" s="98"/>
    </row>
    <row r="85" spans="7:27" s="1" customFormat="1" x14ac:dyDescent="0.25">
      <c r="G85" s="2"/>
      <c r="AA85" s="98"/>
    </row>
    <row r="86" spans="7:27" s="1" customFormat="1" x14ac:dyDescent="0.25">
      <c r="G86" s="2"/>
      <c r="AA86" s="98"/>
    </row>
    <row r="87" spans="7:27" s="1" customFormat="1" x14ac:dyDescent="0.25">
      <c r="G87" s="2"/>
      <c r="AA87" s="98"/>
    </row>
    <row r="88" spans="7:27" s="1" customFormat="1" x14ac:dyDescent="0.25">
      <c r="G88" s="2"/>
      <c r="AA88" s="98"/>
    </row>
    <row r="89" spans="7:27" s="1" customFormat="1" x14ac:dyDescent="0.25">
      <c r="G89" s="2"/>
      <c r="AA89" s="98"/>
    </row>
    <row r="90" spans="7:27" s="1" customFormat="1" x14ac:dyDescent="0.25">
      <c r="G90" s="2"/>
      <c r="AA90" s="98"/>
    </row>
    <row r="91" spans="7:27" s="1" customFormat="1" x14ac:dyDescent="0.25">
      <c r="G91" s="2"/>
      <c r="AA91" s="98"/>
    </row>
    <row r="92" spans="7:27" s="1" customFormat="1" x14ac:dyDescent="0.25">
      <c r="G92" s="2"/>
      <c r="AA92" s="98"/>
    </row>
    <row r="93" spans="7:27" s="1" customFormat="1" x14ac:dyDescent="0.25">
      <c r="G93" s="2"/>
      <c r="AA93" s="98"/>
    </row>
    <row r="94" spans="7:27" s="1" customFormat="1" x14ac:dyDescent="0.25">
      <c r="G94" s="2"/>
      <c r="AA94" s="98"/>
    </row>
    <row r="95" spans="7:27" s="1" customFormat="1" x14ac:dyDescent="0.25">
      <c r="G95" s="2"/>
      <c r="AA95" s="98"/>
    </row>
    <row r="96" spans="7:27" s="1" customFormat="1" x14ac:dyDescent="0.25">
      <c r="G96" s="2"/>
      <c r="AA96" s="98"/>
    </row>
    <row r="97" spans="7:27" s="1" customFormat="1" x14ac:dyDescent="0.25">
      <c r="G97" s="2"/>
      <c r="AA97" s="98"/>
    </row>
    <row r="98" spans="7:27" s="1" customFormat="1" x14ac:dyDescent="0.25">
      <c r="G98" s="2"/>
      <c r="AA98" s="98"/>
    </row>
    <row r="99" spans="7:27" s="1" customFormat="1" x14ac:dyDescent="0.25">
      <c r="G99" s="2"/>
      <c r="AA99" s="98"/>
    </row>
    <row r="100" spans="7:27" s="1" customFormat="1" x14ac:dyDescent="0.25">
      <c r="G100" s="2"/>
      <c r="AA100" s="98"/>
    </row>
    <row r="101" spans="7:27" s="1" customFormat="1" x14ac:dyDescent="0.25">
      <c r="G101" s="2"/>
      <c r="AA101" s="98"/>
    </row>
    <row r="102" spans="7:27" s="1" customFormat="1" x14ac:dyDescent="0.25">
      <c r="G102" s="2"/>
      <c r="AA102" s="98"/>
    </row>
    <row r="103" spans="7:27" s="1" customFormat="1" x14ac:dyDescent="0.25">
      <c r="G103" s="2"/>
      <c r="AA103" s="98"/>
    </row>
    <row r="104" spans="7:27" s="1" customFormat="1" x14ac:dyDescent="0.25">
      <c r="G104" s="2"/>
      <c r="AA104" s="98"/>
    </row>
    <row r="105" spans="7:27" s="1" customFormat="1" x14ac:dyDescent="0.25">
      <c r="G105" s="2"/>
      <c r="AA105" s="98"/>
    </row>
    <row r="106" spans="7:27" s="1" customFormat="1" x14ac:dyDescent="0.25">
      <c r="G106" s="2"/>
      <c r="AA106" s="98"/>
    </row>
    <row r="107" spans="7:27" s="1" customFormat="1" x14ac:dyDescent="0.25">
      <c r="G107" s="2"/>
      <c r="AA107" s="98"/>
    </row>
    <row r="108" spans="7:27" s="1" customFormat="1" x14ac:dyDescent="0.25">
      <c r="G108" s="2"/>
      <c r="AA108" s="98"/>
    </row>
    <row r="109" spans="7:27" s="1" customFormat="1" x14ac:dyDescent="0.25">
      <c r="G109" s="2"/>
      <c r="AA109" s="98"/>
    </row>
    <row r="110" spans="7:27" s="1" customFormat="1" x14ac:dyDescent="0.25">
      <c r="G110" s="2"/>
      <c r="AA110" s="98"/>
    </row>
    <row r="111" spans="7:27" s="1" customFormat="1" x14ac:dyDescent="0.25">
      <c r="G111" s="2"/>
      <c r="AA111" s="98"/>
    </row>
    <row r="112" spans="7:27" s="1" customFormat="1" x14ac:dyDescent="0.25">
      <c r="G112" s="2"/>
      <c r="AA112" s="98"/>
    </row>
    <row r="113" spans="7:27" s="1" customFormat="1" x14ac:dyDescent="0.25">
      <c r="G113" s="2"/>
      <c r="AA113" s="98"/>
    </row>
    <row r="114" spans="7:27" s="1" customFormat="1" x14ac:dyDescent="0.25">
      <c r="G114" s="2"/>
      <c r="AA114" s="98"/>
    </row>
    <row r="115" spans="7:27" s="1" customFormat="1" x14ac:dyDescent="0.25">
      <c r="G115" s="2"/>
      <c r="AA115" s="98"/>
    </row>
    <row r="116" spans="7:27" s="1" customFormat="1" x14ac:dyDescent="0.25">
      <c r="G116" s="2"/>
      <c r="AA116" s="98"/>
    </row>
    <row r="117" spans="7:27" s="1" customFormat="1" x14ac:dyDescent="0.25">
      <c r="G117" s="2"/>
      <c r="AA117" s="98"/>
    </row>
    <row r="118" spans="7:27" s="1" customFormat="1" x14ac:dyDescent="0.25">
      <c r="G118" s="2"/>
      <c r="AA118" s="98"/>
    </row>
    <row r="119" spans="7:27" s="1" customFormat="1" x14ac:dyDescent="0.25">
      <c r="G119" s="2"/>
      <c r="AA119" s="98"/>
    </row>
    <row r="120" spans="7:27" s="1" customFormat="1" x14ac:dyDescent="0.25">
      <c r="G120" s="2"/>
      <c r="AA120" s="98"/>
    </row>
    <row r="121" spans="7:27" s="1" customFormat="1" x14ac:dyDescent="0.25">
      <c r="G121" s="2"/>
      <c r="AA121" s="98"/>
    </row>
    <row r="122" spans="7:27" s="1" customFormat="1" x14ac:dyDescent="0.25">
      <c r="G122" s="2"/>
      <c r="AA122" s="98"/>
    </row>
    <row r="123" spans="7:27" s="1" customFormat="1" x14ac:dyDescent="0.25">
      <c r="G123" s="2"/>
      <c r="AA123" s="98"/>
    </row>
    <row r="124" spans="7:27" s="1" customFormat="1" x14ac:dyDescent="0.25">
      <c r="G124" s="2"/>
      <c r="AA124" s="98"/>
    </row>
    <row r="125" spans="7:27" s="1" customFormat="1" x14ac:dyDescent="0.25">
      <c r="G125" s="2"/>
      <c r="AA125" s="98"/>
    </row>
    <row r="126" spans="7:27" s="1" customFormat="1" x14ac:dyDescent="0.25">
      <c r="G126" s="2"/>
      <c r="AA126" s="98"/>
    </row>
    <row r="127" spans="7:27" s="1" customFormat="1" x14ac:dyDescent="0.25">
      <c r="G127" s="2"/>
      <c r="AA127" s="98"/>
    </row>
    <row r="128" spans="7:27" s="1" customFormat="1" x14ac:dyDescent="0.25">
      <c r="G128" s="2"/>
      <c r="AA128" s="98"/>
    </row>
    <row r="129" spans="7:27" s="1" customFormat="1" x14ac:dyDescent="0.25">
      <c r="G129" s="2"/>
      <c r="AA129" s="98"/>
    </row>
    <row r="130" spans="7:27" s="1" customFormat="1" x14ac:dyDescent="0.25">
      <c r="G130" s="2"/>
      <c r="AA130" s="98"/>
    </row>
    <row r="131" spans="7:27" s="1" customFormat="1" x14ac:dyDescent="0.25">
      <c r="G131" s="2"/>
      <c r="AA131" s="98"/>
    </row>
    <row r="132" spans="7:27" s="1" customFormat="1" x14ac:dyDescent="0.25">
      <c r="G132" s="2"/>
      <c r="AA132" s="98"/>
    </row>
    <row r="133" spans="7:27" s="1" customFormat="1" x14ac:dyDescent="0.25">
      <c r="G133" s="2"/>
      <c r="AA133" s="98"/>
    </row>
    <row r="134" spans="7:27" s="1" customFormat="1" x14ac:dyDescent="0.25">
      <c r="G134" s="2"/>
      <c r="AA134" s="98"/>
    </row>
    <row r="135" spans="7:27" s="1" customFormat="1" x14ac:dyDescent="0.25">
      <c r="G135" s="2"/>
      <c r="AA135" s="98"/>
    </row>
    <row r="136" spans="7:27" s="1" customFormat="1" x14ac:dyDescent="0.25">
      <c r="G136" s="2"/>
      <c r="AA136" s="98"/>
    </row>
    <row r="137" spans="7:27" s="1" customFormat="1" x14ac:dyDescent="0.25">
      <c r="G137" s="2"/>
      <c r="AA137" s="98"/>
    </row>
    <row r="138" spans="7:27" s="1" customFormat="1" x14ac:dyDescent="0.25">
      <c r="G138" s="2"/>
      <c r="AA138" s="98"/>
    </row>
    <row r="139" spans="7:27" s="1" customFormat="1" x14ac:dyDescent="0.25">
      <c r="G139" s="2"/>
      <c r="AA139" s="98"/>
    </row>
    <row r="140" spans="7:27" s="1" customFormat="1" x14ac:dyDescent="0.25">
      <c r="G140" s="2"/>
      <c r="AA140" s="98"/>
    </row>
    <row r="141" spans="7:27" s="1" customFormat="1" x14ac:dyDescent="0.25">
      <c r="G141" s="2"/>
      <c r="AA141" s="98"/>
    </row>
    <row r="142" spans="7:27" s="1" customFormat="1" x14ac:dyDescent="0.25">
      <c r="G142" s="2"/>
      <c r="AA142" s="98"/>
    </row>
    <row r="143" spans="7:27" s="1" customFormat="1" x14ac:dyDescent="0.25">
      <c r="G143" s="2"/>
      <c r="AA143" s="98"/>
    </row>
    <row r="144" spans="7:27" s="1" customFormat="1" x14ac:dyDescent="0.25">
      <c r="G144" s="2"/>
      <c r="AA144" s="98"/>
    </row>
    <row r="145" spans="7:27" s="1" customFormat="1" x14ac:dyDescent="0.25">
      <c r="G145" s="2"/>
      <c r="AA145" s="98"/>
    </row>
    <row r="146" spans="7:27" s="1" customFormat="1" x14ac:dyDescent="0.25">
      <c r="G146" s="2"/>
      <c r="AA146" s="98"/>
    </row>
    <row r="147" spans="7:27" s="1" customFormat="1" x14ac:dyDescent="0.25">
      <c r="G147" s="2"/>
      <c r="AA147" s="98"/>
    </row>
    <row r="148" spans="7:27" s="1" customFormat="1" x14ac:dyDescent="0.25">
      <c r="G148" s="2"/>
      <c r="AA148" s="98"/>
    </row>
    <row r="149" spans="7:27" s="1" customFormat="1" x14ac:dyDescent="0.25">
      <c r="G149" s="2"/>
      <c r="AA149" s="98"/>
    </row>
    <row r="150" spans="7:27" s="1" customFormat="1" x14ac:dyDescent="0.25">
      <c r="G150" s="2"/>
      <c r="AA150" s="98"/>
    </row>
    <row r="151" spans="7:27" s="1" customFormat="1" x14ac:dyDescent="0.25">
      <c r="G151" s="2"/>
      <c r="AA151" s="98"/>
    </row>
    <row r="152" spans="7:27" s="1" customFormat="1" x14ac:dyDescent="0.25">
      <c r="G152" s="2"/>
      <c r="AA152" s="98"/>
    </row>
    <row r="153" spans="7:27" s="1" customFormat="1" x14ac:dyDescent="0.25">
      <c r="G153" s="2"/>
      <c r="AA153" s="98"/>
    </row>
    <row r="154" spans="7:27" s="1" customFormat="1" x14ac:dyDescent="0.25">
      <c r="G154" s="2"/>
      <c r="AA154" s="98"/>
    </row>
    <row r="155" spans="7:27" s="1" customFormat="1" x14ac:dyDescent="0.25">
      <c r="G155" s="2"/>
      <c r="AA155" s="98"/>
    </row>
    <row r="156" spans="7:27" s="1" customFormat="1" x14ac:dyDescent="0.25">
      <c r="G156" s="2"/>
      <c r="AA156" s="98"/>
    </row>
    <row r="157" spans="7:27" s="1" customFormat="1" x14ac:dyDescent="0.25">
      <c r="G157" s="2"/>
      <c r="AA157" s="98"/>
    </row>
    <row r="158" spans="7:27" s="1" customFormat="1" x14ac:dyDescent="0.25">
      <c r="G158" s="2"/>
      <c r="AA158" s="98"/>
    </row>
    <row r="159" spans="7:27" s="1" customFormat="1" x14ac:dyDescent="0.25">
      <c r="G159" s="2"/>
      <c r="AA159" s="98"/>
    </row>
    <row r="160" spans="7:27" s="1" customFormat="1" x14ac:dyDescent="0.25">
      <c r="G160" s="2"/>
      <c r="AA160" s="98"/>
    </row>
    <row r="161" spans="7:27" s="1" customFormat="1" x14ac:dyDescent="0.25">
      <c r="G161" s="2"/>
      <c r="AA161" s="98"/>
    </row>
    <row r="162" spans="7:27" s="1" customFormat="1" x14ac:dyDescent="0.25">
      <c r="G162" s="2"/>
      <c r="AA162" s="98"/>
    </row>
    <row r="163" spans="7:27" s="1" customFormat="1" x14ac:dyDescent="0.25">
      <c r="G163" s="2"/>
      <c r="AA163" s="98"/>
    </row>
    <row r="164" spans="7:27" s="1" customFormat="1" x14ac:dyDescent="0.25">
      <c r="G164" s="2"/>
      <c r="AA164" s="98"/>
    </row>
    <row r="165" spans="7:27" s="1" customFormat="1" x14ac:dyDescent="0.25">
      <c r="G165" s="2"/>
      <c r="AA165" s="98"/>
    </row>
    <row r="166" spans="7:27" s="1" customFormat="1" x14ac:dyDescent="0.25">
      <c r="G166" s="2"/>
      <c r="AA166" s="98"/>
    </row>
    <row r="167" spans="7:27" s="1" customFormat="1" x14ac:dyDescent="0.25">
      <c r="G167" s="2"/>
      <c r="AA167" s="98"/>
    </row>
    <row r="168" spans="7:27" s="1" customFormat="1" x14ac:dyDescent="0.25">
      <c r="G168" s="2"/>
      <c r="AA168" s="98"/>
    </row>
    <row r="169" spans="7:27" s="1" customFormat="1" x14ac:dyDescent="0.25">
      <c r="G169" s="2"/>
      <c r="AA169" s="98"/>
    </row>
    <row r="170" spans="7:27" s="1" customFormat="1" x14ac:dyDescent="0.25">
      <c r="G170" s="2"/>
      <c r="AA170" s="98"/>
    </row>
    <row r="171" spans="7:27" s="1" customFormat="1" x14ac:dyDescent="0.25">
      <c r="G171" s="2"/>
      <c r="AA171" s="98"/>
    </row>
    <row r="172" spans="7:27" s="1" customFormat="1" x14ac:dyDescent="0.25">
      <c r="G172" s="2"/>
      <c r="AA172" s="98"/>
    </row>
    <row r="173" spans="7:27" s="1" customFormat="1" x14ac:dyDescent="0.25">
      <c r="G173" s="2"/>
      <c r="AA173" s="98"/>
    </row>
    <row r="174" spans="7:27" s="1" customFormat="1" x14ac:dyDescent="0.25">
      <c r="G174" s="2"/>
      <c r="AA174" s="98"/>
    </row>
    <row r="175" spans="7:27" s="1" customFormat="1" x14ac:dyDescent="0.25">
      <c r="G175" s="2"/>
      <c r="AA175" s="98"/>
    </row>
    <row r="176" spans="7:27" s="1" customFormat="1" x14ac:dyDescent="0.25">
      <c r="G176" s="2"/>
      <c r="AA176" s="98"/>
    </row>
    <row r="177" spans="7:27" s="1" customFormat="1" x14ac:dyDescent="0.25">
      <c r="G177" s="2"/>
      <c r="AA177" s="98"/>
    </row>
    <row r="178" spans="7:27" s="1" customFormat="1" x14ac:dyDescent="0.25">
      <c r="G178" s="2"/>
      <c r="AA178" s="98"/>
    </row>
    <row r="179" spans="7:27" s="1" customFormat="1" x14ac:dyDescent="0.25">
      <c r="G179" s="2"/>
      <c r="AA179" s="98"/>
    </row>
    <row r="180" spans="7:27" s="1" customFormat="1" x14ac:dyDescent="0.25">
      <c r="G180" s="2"/>
      <c r="AA180" s="98"/>
    </row>
    <row r="181" spans="7:27" s="1" customFormat="1" x14ac:dyDescent="0.25">
      <c r="G181" s="2"/>
      <c r="AA181" s="98"/>
    </row>
    <row r="182" spans="7:27" s="1" customFormat="1" x14ac:dyDescent="0.25">
      <c r="G182" s="2"/>
      <c r="AA182" s="98"/>
    </row>
    <row r="183" spans="7:27" s="1" customFormat="1" x14ac:dyDescent="0.25">
      <c r="G183" s="2"/>
      <c r="AA183" s="98"/>
    </row>
    <row r="184" spans="7:27" s="1" customFormat="1" x14ac:dyDescent="0.25">
      <c r="G184" s="2"/>
      <c r="AA184" s="98"/>
    </row>
    <row r="185" spans="7:27" s="1" customFormat="1" x14ac:dyDescent="0.25">
      <c r="G185" s="2"/>
      <c r="AA185" s="98"/>
    </row>
    <row r="186" spans="7:27" s="1" customFormat="1" x14ac:dyDescent="0.25">
      <c r="G186" s="2"/>
      <c r="AA186" s="98"/>
    </row>
    <row r="187" spans="7:27" s="1" customFormat="1" x14ac:dyDescent="0.25">
      <c r="G187" s="2"/>
      <c r="AA187" s="98"/>
    </row>
    <row r="188" spans="7:27" s="1" customFormat="1" x14ac:dyDescent="0.25">
      <c r="G188" s="2"/>
      <c r="AA188" s="98"/>
    </row>
    <row r="189" spans="7:27" s="1" customFormat="1" x14ac:dyDescent="0.25">
      <c r="G189" s="2"/>
      <c r="AA189" s="98"/>
    </row>
    <row r="190" spans="7:27" s="1" customFormat="1" x14ac:dyDescent="0.25">
      <c r="G190" s="2"/>
      <c r="AA190" s="98"/>
    </row>
    <row r="191" spans="7:27" s="1" customFormat="1" x14ac:dyDescent="0.25">
      <c r="G191" s="2"/>
      <c r="AA191" s="98"/>
    </row>
    <row r="192" spans="7:27" s="1" customFormat="1" x14ac:dyDescent="0.25">
      <c r="G192" s="2"/>
      <c r="AA192" s="98"/>
    </row>
    <row r="193" spans="7:27" s="1" customFormat="1" x14ac:dyDescent="0.25">
      <c r="G193" s="2"/>
      <c r="AA193" s="98"/>
    </row>
    <row r="194" spans="7:27" s="1" customFormat="1" x14ac:dyDescent="0.25">
      <c r="G194" s="2"/>
      <c r="AA194" s="98"/>
    </row>
    <row r="195" spans="7:27" s="1" customFormat="1" x14ac:dyDescent="0.25">
      <c r="G195" s="2"/>
      <c r="AA195" s="98"/>
    </row>
    <row r="196" spans="7:27" s="1" customFormat="1" x14ac:dyDescent="0.25">
      <c r="G196" s="2"/>
      <c r="AA196" s="98"/>
    </row>
    <row r="197" spans="7:27" s="1" customFormat="1" x14ac:dyDescent="0.25">
      <c r="G197" s="2"/>
      <c r="AA197" s="98"/>
    </row>
    <row r="198" spans="7:27" s="1" customFormat="1" x14ac:dyDescent="0.25">
      <c r="G198" s="2"/>
      <c r="AA198" s="98"/>
    </row>
    <row r="199" spans="7:27" s="1" customFormat="1" x14ac:dyDescent="0.25">
      <c r="G199" s="2"/>
      <c r="AA199" s="98"/>
    </row>
    <row r="200" spans="7:27" s="1" customFormat="1" x14ac:dyDescent="0.25">
      <c r="G200" s="2"/>
      <c r="AA200" s="98"/>
    </row>
    <row r="201" spans="7:27" s="1" customFormat="1" x14ac:dyDescent="0.25">
      <c r="G201" s="2"/>
      <c r="AA201" s="98"/>
    </row>
    <row r="202" spans="7:27" s="1" customFormat="1" x14ac:dyDescent="0.25">
      <c r="G202" s="2"/>
      <c r="AA202" s="98"/>
    </row>
    <row r="203" spans="7:27" s="1" customFormat="1" x14ac:dyDescent="0.25">
      <c r="G203" s="2"/>
      <c r="AA203" s="98"/>
    </row>
    <row r="204" spans="7:27" s="1" customFormat="1" x14ac:dyDescent="0.25">
      <c r="G204" s="2"/>
      <c r="AA204" s="98"/>
    </row>
    <row r="205" spans="7:27" s="1" customFormat="1" x14ac:dyDescent="0.25">
      <c r="G205" s="2"/>
      <c r="AA205" s="98"/>
    </row>
    <row r="206" spans="7:27" s="1" customFormat="1" x14ac:dyDescent="0.25">
      <c r="G206" s="2"/>
      <c r="AA206" s="98"/>
    </row>
    <row r="207" spans="7:27" s="1" customFormat="1" x14ac:dyDescent="0.25">
      <c r="G207" s="2"/>
      <c r="AA207" s="98"/>
    </row>
    <row r="208" spans="7:27" s="1" customFormat="1" x14ac:dyDescent="0.25">
      <c r="G208" s="2"/>
      <c r="AA208" s="98"/>
    </row>
    <row r="209" spans="7:27" s="1" customFormat="1" x14ac:dyDescent="0.25">
      <c r="G209" s="2"/>
      <c r="AA209" s="98"/>
    </row>
    <row r="210" spans="7:27" s="1" customFormat="1" x14ac:dyDescent="0.25">
      <c r="G210" s="2"/>
      <c r="AA210" s="98"/>
    </row>
    <row r="211" spans="7:27" s="1" customFormat="1" x14ac:dyDescent="0.25">
      <c r="G211" s="2"/>
      <c r="AA211" s="98"/>
    </row>
    <row r="212" spans="7:27" s="1" customFormat="1" x14ac:dyDescent="0.25">
      <c r="G212" s="2"/>
      <c r="AA212" s="98"/>
    </row>
    <row r="213" spans="7:27" s="1" customFormat="1" x14ac:dyDescent="0.25">
      <c r="G213" s="2"/>
      <c r="AA213" s="98"/>
    </row>
    <row r="214" spans="7:27" s="1" customFormat="1" x14ac:dyDescent="0.25">
      <c r="G214" s="2"/>
      <c r="AA214" s="98"/>
    </row>
    <row r="215" spans="7:27" s="1" customFormat="1" x14ac:dyDescent="0.25">
      <c r="G215" s="2"/>
      <c r="AA215" s="98"/>
    </row>
    <row r="216" spans="7:27" s="1" customFormat="1" x14ac:dyDescent="0.25">
      <c r="G216" s="2"/>
      <c r="AA216" s="98"/>
    </row>
    <row r="217" spans="7:27" s="1" customFormat="1" x14ac:dyDescent="0.25">
      <c r="G217" s="2"/>
      <c r="AA217" s="98"/>
    </row>
    <row r="218" spans="7:27" s="1" customFormat="1" x14ac:dyDescent="0.25">
      <c r="G218" s="2"/>
      <c r="AA218" s="98"/>
    </row>
    <row r="219" spans="7:27" s="1" customFormat="1" x14ac:dyDescent="0.25">
      <c r="G219" s="2"/>
      <c r="AA219" s="98"/>
    </row>
    <row r="220" spans="7:27" s="1" customFormat="1" x14ac:dyDescent="0.25">
      <c r="G220" s="2"/>
      <c r="AA220" s="98"/>
    </row>
    <row r="221" spans="7:27" s="1" customFormat="1" x14ac:dyDescent="0.25">
      <c r="G221" s="2"/>
      <c r="AA221" s="98"/>
    </row>
    <row r="222" spans="7:27" s="1" customFormat="1" x14ac:dyDescent="0.25">
      <c r="G222" s="2"/>
      <c r="AA222" s="98"/>
    </row>
    <row r="223" spans="7:27" s="1" customFormat="1" x14ac:dyDescent="0.25">
      <c r="G223" s="2"/>
      <c r="AA223" s="98"/>
    </row>
    <row r="224" spans="7:27" s="1" customFormat="1" x14ac:dyDescent="0.25">
      <c r="G224" s="2"/>
      <c r="AA224" s="98"/>
    </row>
    <row r="225" spans="7:27" s="1" customFormat="1" x14ac:dyDescent="0.25">
      <c r="G225" s="2"/>
      <c r="AA225" s="98"/>
    </row>
    <row r="226" spans="7:27" s="1" customFormat="1" x14ac:dyDescent="0.25">
      <c r="G226" s="2"/>
      <c r="AA226" s="98"/>
    </row>
    <row r="227" spans="7:27" s="1" customFormat="1" x14ac:dyDescent="0.25">
      <c r="G227" s="2"/>
      <c r="AA227" s="98"/>
    </row>
    <row r="228" spans="7:27" s="1" customFormat="1" x14ac:dyDescent="0.25">
      <c r="G228" s="2"/>
      <c r="AA228" s="98"/>
    </row>
  </sheetData>
  <mergeCells count="3">
    <mergeCell ref="K57:N57"/>
    <mergeCell ref="M44:P44"/>
    <mergeCell ref="L48:M48"/>
  </mergeCells>
  <hyperlinks>
    <hyperlink ref="A1" location="INDEX!A1" display="ind" xr:uid="{00000000-0004-0000-0C00-000000000000}"/>
  </hyperlinks>
  <pageMargins left="0.7" right="0.7" top="0.75" bottom="0.75" header="0.3" footer="0.3"/>
  <pageSetup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1"/>
  <sheetViews>
    <sheetView workbookViewId="0">
      <selection activeCell="A2" sqref="A2"/>
    </sheetView>
  </sheetViews>
  <sheetFormatPr defaultColWidth="9.140625" defaultRowHeight="15" x14ac:dyDescent="0.25"/>
  <cols>
    <col min="1" max="16384" width="9.140625" style="1"/>
  </cols>
  <sheetData>
    <row r="1" spans="1:19" s="225" customFormat="1" ht="15.75" x14ac:dyDescent="0.25">
      <c r="A1" s="401" t="s">
        <v>456</v>
      </c>
      <c r="R1" s="406" t="s">
        <v>461</v>
      </c>
      <c r="S1" s="407"/>
    </row>
    <row r="2" spans="1:19" s="400" customFormat="1" ht="16.5" x14ac:dyDescent="0.25">
      <c r="A2" s="479" t="s">
        <v>1815</v>
      </c>
      <c r="F2" s="405" t="s">
        <v>458</v>
      </c>
    </row>
    <row r="3" spans="1:19" x14ac:dyDescent="0.25">
      <c r="B3" s="2"/>
      <c r="C3" s="300" t="s">
        <v>426</v>
      </c>
      <c r="D3" s="2"/>
    </row>
    <row r="4" spans="1:19" x14ac:dyDescent="0.25">
      <c r="B4" s="2"/>
      <c r="C4" s="402">
        <f>SUM(a:z!E5)</f>
        <v>200</v>
      </c>
      <c r="D4" s="2"/>
      <c r="F4" s="1" t="s">
        <v>459</v>
      </c>
    </row>
    <row r="5" spans="1:19" x14ac:dyDescent="0.25">
      <c r="B5" s="2"/>
      <c r="C5" s="2"/>
      <c r="D5" s="2"/>
    </row>
    <row r="6" spans="1:19" x14ac:dyDescent="0.25">
      <c r="F6" s="1" t="s">
        <v>457</v>
      </c>
    </row>
    <row r="8" spans="1:19" x14ac:dyDescent="0.25">
      <c r="C8" s="403" t="s">
        <v>427</v>
      </c>
      <c r="F8" s="1" t="s">
        <v>429</v>
      </c>
    </row>
    <row r="9" spans="1:19" x14ac:dyDescent="0.25">
      <c r="C9" s="402">
        <f>AVERAGE(a:z!E5)</f>
        <v>50</v>
      </c>
    </row>
    <row r="15" spans="1:19" x14ac:dyDescent="0.25">
      <c r="F15" s="404" t="s">
        <v>428</v>
      </c>
    </row>
    <row r="17" spans="1:3" x14ac:dyDescent="0.25">
      <c r="C17" s="137"/>
    </row>
    <row r="20" spans="1:3" x14ac:dyDescent="0.25">
      <c r="A20" s="403" t="s">
        <v>173</v>
      </c>
    </row>
    <row r="21" spans="1:3" x14ac:dyDescent="0.25">
      <c r="C21" s="137"/>
    </row>
  </sheetData>
  <hyperlinks>
    <hyperlink ref="R1" location="INDEX!A1" display="INDEX" xr:uid="{00000000-0004-0000-1300-000000000000}"/>
    <hyperlink ref="A2" location="INDEX!A1" display="ind" xr:uid="{00000000-0004-0000-1300-000001000000}"/>
  </hyperlinks>
  <pageMargins left="0.7" right="0.7" top="0.75" bottom="0.75" header="0.3" footer="0.3"/>
  <pageSetup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E5"/>
  <sheetViews>
    <sheetView workbookViewId="0"/>
  </sheetViews>
  <sheetFormatPr defaultRowHeight="15" x14ac:dyDescent="0.25"/>
  <sheetData>
    <row r="5" spans="5:5" x14ac:dyDescent="0.25">
      <c r="E5" s="149">
        <v>15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E5"/>
  <sheetViews>
    <sheetView workbookViewId="0"/>
  </sheetViews>
  <sheetFormatPr defaultRowHeight="15" x14ac:dyDescent="0.25"/>
  <sheetData>
    <row r="5" spans="5:5" x14ac:dyDescent="0.25">
      <c r="E5" s="149">
        <v>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E5"/>
  <sheetViews>
    <sheetView workbookViewId="0"/>
  </sheetViews>
  <sheetFormatPr defaultRowHeight="15" x14ac:dyDescent="0.25"/>
  <sheetData>
    <row r="5" spans="5:5" x14ac:dyDescent="0.25">
      <c r="E5" s="149">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461"/>
  <sheetViews>
    <sheetView zoomScale="97" workbookViewId="0">
      <selection activeCell="B12" sqref="B12"/>
    </sheetView>
  </sheetViews>
  <sheetFormatPr defaultColWidth="4" defaultRowHeight="15" x14ac:dyDescent="0.25"/>
  <cols>
    <col min="1" max="1" width="4" style="319"/>
    <col min="2" max="2" width="9.5703125" style="322" bestFit="1" customWidth="1"/>
    <col min="3" max="3" width="15.85546875" style="337" customWidth="1"/>
    <col min="4" max="5" width="11.28515625" style="324" bestFit="1" customWidth="1"/>
    <col min="6" max="6" width="15.7109375" style="324" customWidth="1"/>
    <col min="7" max="7" width="6.140625" style="319" customWidth="1"/>
    <col min="8" max="8" width="9.28515625" style="358" bestFit="1" customWidth="1"/>
    <col min="9" max="9" width="10.28515625" style="324" bestFit="1" customWidth="1"/>
    <col min="10" max="10" width="3.85546875" style="324" customWidth="1"/>
    <col min="11" max="11" width="5.42578125" style="343" customWidth="1"/>
    <col min="12" max="12" width="10.28515625" style="324" bestFit="1" customWidth="1"/>
    <col min="13" max="13" width="4" style="324"/>
    <col min="14" max="14" width="4.7109375" style="324" bestFit="1" customWidth="1"/>
    <col min="15" max="15" width="10.28515625" style="319" bestFit="1" customWidth="1"/>
    <col min="16" max="16" width="4" style="319"/>
    <col min="17" max="17" width="6" style="319" bestFit="1" customWidth="1"/>
    <col min="18" max="18" width="10.28515625" style="328" bestFit="1" customWidth="1"/>
    <col min="19" max="19" width="5.5703125" style="388" bestFit="1" customWidth="1"/>
    <col min="20" max="21" width="11.28515625" style="319" bestFit="1" customWidth="1"/>
    <col min="22" max="23" width="4" style="319"/>
    <col min="24" max="24" width="9.5703125" style="319" customWidth="1"/>
    <col min="25" max="25" width="17.28515625" style="319" customWidth="1"/>
    <col min="26" max="26" width="11.7109375" style="319" customWidth="1"/>
    <col min="27" max="27" width="4.42578125" style="319" customWidth="1"/>
    <col min="28" max="28" width="12" style="319" customWidth="1"/>
    <col min="29" max="29" width="15.140625" style="319" bestFit="1" customWidth="1"/>
    <col min="30" max="30" width="8.28515625" style="319" bestFit="1" customWidth="1"/>
    <col min="31" max="31" width="11.28515625" style="319" bestFit="1" customWidth="1"/>
    <col min="32" max="32" width="9.5703125" style="319" customWidth="1"/>
    <col min="33" max="16384" width="4" style="319"/>
  </cols>
  <sheetData>
    <row r="1" spans="1:34" ht="20.25" customHeight="1" thickBot="1" x14ac:dyDescent="0.3">
      <c r="A1" s="568" t="s">
        <v>485</v>
      </c>
      <c r="B1" s="569"/>
      <c r="C1" s="569" t="s">
        <v>207</v>
      </c>
      <c r="D1" s="570"/>
      <c r="E1" s="571"/>
      <c r="F1" s="569" t="s">
        <v>208</v>
      </c>
      <c r="G1" s="572"/>
      <c r="H1" s="578">
        <v>60</v>
      </c>
      <c r="I1" s="567">
        <f>H1*1000</f>
        <v>60000</v>
      </c>
      <c r="J1" s="606" t="s">
        <v>209</v>
      </c>
      <c r="K1" s="607"/>
      <c r="L1" s="607"/>
      <c r="M1" s="608"/>
      <c r="N1" s="578">
        <v>20</v>
      </c>
      <c r="O1" s="562">
        <f>N1*10</f>
        <v>200</v>
      </c>
      <c r="Q1" s="320" t="s">
        <v>210</v>
      </c>
      <c r="R1" s="561">
        <f>SUM(Q5:Q2871)</f>
        <v>52</v>
      </c>
      <c r="S1" s="392"/>
      <c r="T1" s="563">
        <f>SUM(R5:R2871)</f>
        <v>36</v>
      </c>
      <c r="X1" s="319" t="s">
        <v>451</v>
      </c>
      <c r="AH1" s="321" t="s">
        <v>205</v>
      </c>
    </row>
    <row r="2" spans="1:34" x14ac:dyDescent="0.25">
      <c r="C2" s="323"/>
      <c r="E2" s="325"/>
      <c r="F2" s="319"/>
      <c r="G2" s="324"/>
      <c r="H2" s="319" t="s">
        <v>212</v>
      </c>
      <c r="I2" s="319" t="s">
        <v>213</v>
      </c>
      <c r="J2" s="325"/>
      <c r="K2" s="326"/>
      <c r="L2" s="327"/>
      <c r="N2" s="319" t="s">
        <v>214</v>
      </c>
      <c r="O2" s="327" t="s">
        <v>213</v>
      </c>
      <c r="R2" s="319" t="s">
        <v>215</v>
      </c>
      <c r="T2" s="319" t="s">
        <v>216</v>
      </c>
      <c r="AB2" s="329" t="s">
        <v>211</v>
      </c>
    </row>
    <row r="3" spans="1:34" s="506" customFormat="1" ht="15" customHeight="1" x14ac:dyDescent="0.25">
      <c r="B3" s="330"/>
      <c r="C3" s="331" t="s">
        <v>217</v>
      </c>
      <c r="D3" s="332" t="s">
        <v>218</v>
      </c>
      <c r="E3" s="333" t="s">
        <v>219</v>
      </c>
      <c r="F3" s="333" t="s">
        <v>220</v>
      </c>
      <c r="H3" s="609" t="s">
        <v>217</v>
      </c>
      <c r="I3" s="609"/>
      <c r="J3" s="334"/>
      <c r="K3" s="609" t="s">
        <v>218</v>
      </c>
      <c r="L3" s="609"/>
      <c r="M3" s="507"/>
      <c r="N3" s="605" t="s">
        <v>221</v>
      </c>
      <c r="O3" s="605"/>
      <c r="Q3" s="605" t="s">
        <v>220</v>
      </c>
      <c r="R3" s="605"/>
      <c r="S3" s="389"/>
    </row>
    <row r="4" spans="1:34" ht="17.25" customHeight="1" x14ac:dyDescent="0.25">
      <c r="B4" s="335" t="s">
        <v>222</v>
      </c>
      <c r="C4" s="574" t="s">
        <v>223</v>
      </c>
      <c r="D4" s="575" t="s">
        <v>223</v>
      </c>
      <c r="E4" s="575" t="s">
        <v>223</v>
      </c>
      <c r="F4" s="575" t="s">
        <v>223</v>
      </c>
      <c r="H4" s="573" t="s">
        <v>224</v>
      </c>
      <c r="I4" s="573" t="s">
        <v>223</v>
      </c>
      <c r="K4" s="573" t="s">
        <v>224</v>
      </c>
      <c r="L4" s="573" t="s">
        <v>223</v>
      </c>
      <c r="N4" s="573" t="s">
        <v>224</v>
      </c>
      <c r="O4" s="573" t="s">
        <v>223</v>
      </c>
      <c r="Q4" s="573" t="s">
        <v>224</v>
      </c>
      <c r="R4" s="573" t="s">
        <v>223</v>
      </c>
      <c r="S4" s="390" t="s">
        <v>213</v>
      </c>
      <c r="T4" s="320"/>
      <c r="X4" s="337"/>
      <c r="Y4" s="324"/>
      <c r="Z4" s="322"/>
      <c r="AC4" s="327"/>
      <c r="AD4" s="338">
        <f>ABS(Y7-AD7)</f>
        <v>8.6122047244074906E-4</v>
      </c>
      <c r="AE4" s="339" t="str">
        <f>IF(Y7&gt;AD7,"lower","higher")</f>
        <v>lower</v>
      </c>
    </row>
    <row r="5" spans="1:34" ht="20.25" customHeight="1" x14ac:dyDescent="0.25">
      <c r="B5" s="576">
        <v>2529</v>
      </c>
      <c r="C5" s="563">
        <f>(ROUND(B5/25.4*64,0)/64)</f>
        <v>99.5625</v>
      </c>
      <c r="D5" s="563">
        <f>(ROUND(B5/25.4*32,0))/32</f>
        <v>99.5625</v>
      </c>
      <c r="E5" s="563">
        <f>(ROUND(B5/25.4*16,0))/16</f>
        <v>99.5625</v>
      </c>
      <c r="F5" s="564">
        <f>(ROUND(B5/25.4*8,0))/8</f>
        <v>99.625</v>
      </c>
      <c r="H5" s="561">
        <f>INT(C5/12)</f>
        <v>8</v>
      </c>
      <c r="I5" s="565">
        <f t="shared" ref="I5:I16" si="0">C5-(H5*12)</f>
        <v>3.5625</v>
      </c>
      <c r="J5" s="340"/>
      <c r="K5" s="561">
        <f>INT(D5/12)</f>
        <v>8</v>
      </c>
      <c r="L5" s="565">
        <f t="shared" ref="L5:L16" si="1">D5-(K5*12)</f>
        <v>3.5625</v>
      </c>
      <c r="N5" s="561">
        <f t="shared" ref="N5:N16" si="2">_xlfn.FLOOR.PRECISE(E5/12)</f>
        <v>8</v>
      </c>
      <c r="O5" s="565">
        <f t="shared" ref="O5:O16" si="3">E5-(N5*12)</f>
        <v>3.5625</v>
      </c>
      <c r="Q5" s="561">
        <f t="shared" ref="Q5:Q16" si="4">_xlfn.FLOOR.PRECISE(F5/12)</f>
        <v>8</v>
      </c>
      <c r="R5" s="566">
        <f t="shared" ref="R5:R16" si="5">F5-(Q5*12)</f>
        <v>3.625</v>
      </c>
      <c r="S5" s="390">
        <f t="shared" ref="S5:S10" si="6">B5</f>
        <v>2529</v>
      </c>
      <c r="T5" s="322"/>
      <c r="U5" s="356"/>
      <c r="X5" s="330"/>
      <c r="Y5" s="605" t="s">
        <v>225</v>
      </c>
      <c r="Z5" s="605"/>
      <c r="AA5" s="506"/>
      <c r="AB5" s="341" t="s">
        <v>226</v>
      </c>
      <c r="AC5" s="342" t="s">
        <v>227</v>
      </c>
      <c r="AD5" s="332" t="s">
        <v>228</v>
      </c>
      <c r="AE5" s="332" t="s">
        <v>229</v>
      </c>
    </row>
    <row r="6" spans="1:34" ht="20.25" customHeight="1" thickBot="1" x14ac:dyDescent="0.3">
      <c r="B6" s="576">
        <v>7891</v>
      </c>
      <c r="C6" s="563">
        <f t="shared" ref="C6:C16" si="7">(ROUND(B6/25.4*64,0)/64)</f>
        <v>310.671875</v>
      </c>
      <c r="D6" s="563">
        <f t="shared" ref="D6:D16" si="8">(ROUND(B6/25.4*32,0))/32</f>
        <v>310.65625</v>
      </c>
      <c r="E6" s="563">
        <f t="shared" ref="E6:E16" si="9">(ROUND(B6/25.4*16,0))/16</f>
        <v>310.6875</v>
      </c>
      <c r="F6" s="564">
        <f t="shared" ref="F6:F16" si="10">(ROUND(B6/25.4*8,0))/8</f>
        <v>310.625</v>
      </c>
      <c r="H6" s="561">
        <f t="shared" ref="H6:H16" si="11">INT(C6/12)</f>
        <v>25</v>
      </c>
      <c r="I6" s="565">
        <f t="shared" si="0"/>
        <v>10.671875</v>
      </c>
      <c r="J6" s="343"/>
      <c r="K6" s="561">
        <f t="shared" ref="K6:K16" si="12">INT(D6/12)</f>
        <v>25</v>
      </c>
      <c r="L6" s="565">
        <f t="shared" si="1"/>
        <v>10.65625</v>
      </c>
      <c r="N6" s="561">
        <f t="shared" si="2"/>
        <v>25</v>
      </c>
      <c r="O6" s="565">
        <f t="shared" si="3"/>
        <v>10.6875</v>
      </c>
      <c r="Q6" s="561">
        <f t="shared" si="4"/>
        <v>25</v>
      </c>
      <c r="R6" s="566">
        <f t="shared" si="5"/>
        <v>10.625</v>
      </c>
      <c r="S6" s="390">
        <f t="shared" si="6"/>
        <v>7891</v>
      </c>
      <c r="T6" s="322"/>
      <c r="U6" s="324"/>
      <c r="X6" s="335" t="s">
        <v>222</v>
      </c>
      <c r="Y6" s="344" t="s">
        <v>230</v>
      </c>
      <c r="Z6" s="344" t="s">
        <v>229</v>
      </c>
      <c r="AA6" s="345"/>
      <c r="AB6" s="344"/>
      <c r="AC6" s="344"/>
      <c r="AD6" s="346" t="s">
        <v>217</v>
      </c>
      <c r="AE6" s="336" t="s">
        <v>231</v>
      </c>
    </row>
    <row r="7" spans="1:34" ht="20.25" customHeight="1" thickTop="1" thickBot="1" x14ac:dyDescent="0.3">
      <c r="B7" s="576">
        <v>852</v>
      </c>
      <c r="C7" s="563">
        <f t="shared" si="7"/>
        <v>33.546875</v>
      </c>
      <c r="D7" s="563">
        <f t="shared" si="8"/>
        <v>33.53125</v>
      </c>
      <c r="E7" s="563">
        <f t="shared" si="9"/>
        <v>33.5625</v>
      </c>
      <c r="F7" s="564">
        <f t="shared" si="10"/>
        <v>33.5</v>
      </c>
      <c r="H7" s="561">
        <f t="shared" si="11"/>
        <v>2</v>
      </c>
      <c r="I7" s="565">
        <f t="shared" si="0"/>
        <v>9.546875</v>
      </c>
      <c r="J7" s="343"/>
      <c r="K7" s="561">
        <f t="shared" si="12"/>
        <v>2</v>
      </c>
      <c r="L7" s="565">
        <f t="shared" si="1"/>
        <v>9.53125</v>
      </c>
      <c r="N7" s="561">
        <f t="shared" si="2"/>
        <v>2</v>
      </c>
      <c r="O7" s="565">
        <f t="shared" si="3"/>
        <v>9.5625</v>
      </c>
      <c r="Q7" s="561">
        <f t="shared" si="4"/>
        <v>2</v>
      </c>
      <c r="R7" s="566">
        <f t="shared" si="5"/>
        <v>9.5</v>
      </c>
      <c r="S7" s="390">
        <f t="shared" si="6"/>
        <v>852</v>
      </c>
      <c r="T7" s="322"/>
      <c r="U7" s="324"/>
      <c r="X7" s="576">
        <v>587</v>
      </c>
      <c r="Y7" s="347">
        <f>X7/25.4</f>
        <v>23.110236220472441</v>
      </c>
      <c r="Z7" s="348">
        <f>X7/25.4</f>
        <v>23.110236220472441</v>
      </c>
      <c r="AA7" s="349"/>
      <c r="AB7" s="350">
        <f>Y7*64</f>
        <v>1479.0551181102362</v>
      </c>
      <c r="AC7" s="351">
        <f>ROUND(AB7,0)</f>
        <v>1479</v>
      </c>
      <c r="AD7" s="352">
        <f>AC7/64</f>
        <v>23.109375</v>
      </c>
      <c r="AE7" s="353">
        <f>AD7</f>
        <v>23.109375</v>
      </c>
    </row>
    <row r="8" spans="1:34" ht="20.25" customHeight="1" thickTop="1" x14ac:dyDescent="0.25">
      <c r="B8" s="576">
        <v>320</v>
      </c>
      <c r="C8" s="563">
        <f t="shared" si="7"/>
        <v>12.59375</v>
      </c>
      <c r="D8" s="563">
        <f t="shared" si="8"/>
        <v>12.59375</v>
      </c>
      <c r="E8" s="563">
        <f t="shared" si="9"/>
        <v>12.625</v>
      </c>
      <c r="F8" s="564">
        <f t="shared" si="10"/>
        <v>12.625</v>
      </c>
      <c r="H8" s="561">
        <f t="shared" si="11"/>
        <v>1</v>
      </c>
      <c r="I8" s="565">
        <f t="shared" si="0"/>
        <v>0.59375</v>
      </c>
      <c r="J8" s="343"/>
      <c r="K8" s="561">
        <f t="shared" si="12"/>
        <v>1</v>
      </c>
      <c r="L8" s="565">
        <f t="shared" si="1"/>
        <v>0.59375</v>
      </c>
      <c r="N8" s="561">
        <f t="shared" si="2"/>
        <v>1</v>
      </c>
      <c r="O8" s="565">
        <f t="shared" si="3"/>
        <v>0.625</v>
      </c>
      <c r="Q8" s="561">
        <f t="shared" si="4"/>
        <v>1</v>
      </c>
      <c r="R8" s="566">
        <f t="shared" si="5"/>
        <v>0.625</v>
      </c>
      <c r="S8" s="390">
        <f t="shared" si="6"/>
        <v>320</v>
      </c>
      <c r="T8" s="322"/>
      <c r="U8" s="324"/>
      <c r="Y8" s="354" t="s">
        <v>232</v>
      </c>
      <c r="Z8" s="354" t="s">
        <v>232</v>
      </c>
      <c r="AB8" s="355" t="s">
        <v>233</v>
      </c>
      <c r="AC8" s="329" t="s">
        <v>234</v>
      </c>
      <c r="AD8" s="329" t="s">
        <v>235</v>
      </c>
      <c r="AE8" s="356" t="s">
        <v>236</v>
      </c>
    </row>
    <row r="9" spans="1:34" ht="20.25" customHeight="1" x14ac:dyDescent="0.25">
      <c r="B9" s="576">
        <v>375</v>
      </c>
      <c r="C9" s="563">
        <f t="shared" si="7"/>
        <v>14.765625</v>
      </c>
      <c r="D9" s="563">
        <f t="shared" si="8"/>
        <v>14.75</v>
      </c>
      <c r="E9" s="563">
        <f t="shared" si="9"/>
        <v>14.75</v>
      </c>
      <c r="F9" s="564">
        <f t="shared" si="10"/>
        <v>14.75</v>
      </c>
      <c r="H9" s="561">
        <f t="shared" si="11"/>
        <v>1</v>
      </c>
      <c r="I9" s="565">
        <f t="shared" si="0"/>
        <v>2.765625</v>
      </c>
      <c r="J9" s="343"/>
      <c r="K9" s="561">
        <f t="shared" si="12"/>
        <v>1</v>
      </c>
      <c r="L9" s="565">
        <f t="shared" si="1"/>
        <v>2.75</v>
      </c>
      <c r="N9" s="561">
        <f t="shared" si="2"/>
        <v>1</v>
      </c>
      <c r="O9" s="565">
        <f t="shared" si="3"/>
        <v>2.75</v>
      </c>
      <c r="Q9" s="561">
        <f t="shared" si="4"/>
        <v>1</v>
      </c>
      <c r="R9" s="566">
        <f t="shared" si="5"/>
        <v>2.75</v>
      </c>
      <c r="S9" s="390">
        <f t="shared" si="6"/>
        <v>375</v>
      </c>
      <c r="T9" s="322"/>
      <c r="U9" s="324"/>
    </row>
    <row r="10" spans="1:34" ht="20.25" customHeight="1" x14ac:dyDescent="0.25">
      <c r="B10" s="576">
        <v>4747</v>
      </c>
      <c r="C10" s="563">
        <f t="shared" si="7"/>
        <v>186.890625</v>
      </c>
      <c r="D10" s="563">
        <f t="shared" si="8"/>
        <v>186.875</v>
      </c>
      <c r="E10" s="563">
        <f t="shared" si="9"/>
        <v>186.875</v>
      </c>
      <c r="F10" s="564">
        <f t="shared" si="10"/>
        <v>186.875</v>
      </c>
      <c r="H10" s="561">
        <f t="shared" si="11"/>
        <v>15</v>
      </c>
      <c r="I10" s="565">
        <f t="shared" si="0"/>
        <v>6.890625</v>
      </c>
      <c r="K10" s="561">
        <f t="shared" si="12"/>
        <v>15</v>
      </c>
      <c r="L10" s="565">
        <f t="shared" si="1"/>
        <v>6.875</v>
      </c>
      <c r="N10" s="561">
        <f t="shared" si="2"/>
        <v>15</v>
      </c>
      <c r="O10" s="565">
        <f t="shared" si="3"/>
        <v>6.875</v>
      </c>
      <c r="Q10" s="561">
        <f t="shared" si="4"/>
        <v>15</v>
      </c>
      <c r="R10" s="566">
        <f t="shared" si="5"/>
        <v>6.875</v>
      </c>
      <c r="S10" s="390">
        <f t="shared" si="6"/>
        <v>4747</v>
      </c>
      <c r="T10" s="322"/>
      <c r="U10" s="324"/>
    </row>
    <row r="11" spans="1:34" ht="20.25" customHeight="1" x14ac:dyDescent="0.25">
      <c r="B11" s="576">
        <v>50.8</v>
      </c>
      <c r="C11" s="563">
        <f t="shared" si="7"/>
        <v>2</v>
      </c>
      <c r="D11" s="563">
        <f t="shared" si="8"/>
        <v>2</v>
      </c>
      <c r="E11" s="563">
        <f t="shared" si="9"/>
        <v>2</v>
      </c>
      <c r="F11" s="564">
        <f t="shared" si="10"/>
        <v>2</v>
      </c>
      <c r="H11" s="561">
        <f t="shared" si="11"/>
        <v>0</v>
      </c>
      <c r="I11" s="565">
        <f t="shared" si="0"/>
        <v>2</v>
      </c>
      <c r="K11" s="561">
        <f t="shared" si="12"/>
        <v>0</v>
      </c>
      <c r="L11" s="565">
        <f t="shared" si="1"/>
        <v>2</v>
      </c>
      <c r="N11" s="561">
        <f t="shared" si="2"/>
        <v>0</v>
      </c>
      <c r="O11" s="565">
        <f t="shared" si="3"/>
        <v>2</v>
      </c>
      <c r="Q11" s="561">
        <f t="shared" si="4"/>
        <v>0</v>
      </c>
      <c r="R11" s="566">
        <f t="shared" si="5"/>
        <v>2</v>
      </c>
      <c r="S11" s="390">
        <f t="shared" ref="S11:S26" si="13">B11</f>
        <v>50.8</v>
      </c>
      <c r="T11" s="322"/>
      <c r="U11" s="324"/>
    </row>
    <row r="12" spans="1:34" ht="20.25" customHeight="1" x14ac:dyDescent="0.25">
      <c r="B12" s="576"/>
      <c r="C12" s="563">
        <f t="shared" si="7"/>
        <v>0</v>
      </c>
      <c r="D12" s="563">
        <f t="shared" si="8"/>
        <v>0</v>
      </c>
      <c r="E12" s="563">
        <f t="shared" si="9"/>
        <v>0</v>
      </c>
      <c r="F12" s="564">
        <f t="shared" si="10"/>
        <v>0</v>
      </c>
      <c r="H12" s="561">
        <f t="shared" si="11"/>
        <v>0</v>
      </c>
      <c r="I12" s="565">
        <f t="shared" si="0"/>
        <v>0</v>
      </c>
      <c r="K12" s="561">
        <f t="shared" si="12"/>
        <v>0</v>
      </c>
      <c r="L12" s="565">
        <f t="shared" si="1"/>
        <v>0</v>
      </c>
      <c r="N12" s="561">
        <f t="shared" si="2"/>
        <v>0</v>
      </c>
      <c r="O12" s="565">
        <f t="shared" si="3"/>
        <v>0</v>
      </c>
      <c r="Q12" s="561">
        <f t="shared" si="4"/>
        <v>0</v>
      </c>
      <c r="R12" s="566">
        <f t="shared" si="5"/>
        <v>0</v>
      </c>
      <c r="S12" s="390">
        <f t="shared" si="13"/>
        <v>0</v>
      </c>
      <c r="T12" s="322"/>
      <c r="U12" s="324"/>
    </row>
    <row r="13" spans="1:34" ht="20.25" customHeight="1" x14ac:dyDescent="0.25">
      <c r="B13" s="576"/>
      <c r="C13" s="563">
        <f t="shared" si="7"/>
        <v>0</v>
      </c>
      <c r="D13" s="563">
        <f t="shared" si="8"/>
        <v>0</v>
      </c>
      <c r="E13" s="563">
        <f t="shared" si="9"/>
        <v>0</v>
      </c>
      <c r="F13" s="564">
        <f t="shared" si="10"/>
        <v>0</v>
      </c>
      <c r="H13" s="561">
        <f t="shared" si="11"/>
        <v>0</v>
      </c>
      <c r="I13" s="565">
        <f t="shared" si="0"/>
        <v>0</v>
      </c>
      <c r="K13" s="561">
        <f t="shared" si="12"/>
        <v>0</v>
      </c>
      <c r="L13" s="565">
        <f t="shared" si="1"/>
        <v>0</v>
      </c>
      <c r="N13" s="561">
        <f t="shared" si="2"/>
        <v>0</v>
      </c>
      <c r="O13" s="565">
        <f t="shared" si="3"/>
        <v>0</v>
      </c>
      <c r="Q13" s="561">
        <f t="shared" si="4"/>
        <v>0</v>
      </c>
      <c r="R13" s="566">
        <f t="shared" si="5"/>
        <v>0</v>
      </c>
      <c r="S13" s="390">
        <f t="shared" si="13"/>
        <v>0</v>
      </c>
      <c r="T13" s="322"/>
      <c r="U13" s="324"/>
    </row>
    <row r="14" spans="1:34" ht="20.25" customHeight="1" x14ac:dyDescent="0.25">
      <c r="B14" s="576"/>
      <c r="C14" s="563">
        <f t="shared" si="7"/>
        <v>0</v>
      </c>
      <c r="D14" s="563">
        <f t="shared" si="8"/>
        <v>0</v>
      </c>
      <c r="E14" s="563">
        <f t="shared" si="9"/>
        <v>0</v>
      </c>
      <c r="F14" s="564">
        <f t="shared" si="10"/>
        <v>0</v>
      </c>
      <c r="H14" s="561">
        <f t="shared" si="11"/>
        <v>0</v>
      </c>
      <c r="I14" s="565">
        <f t="shared" si="0"/>
        <v>0</v>
      </c>
      <c r="K14" s="561">
        <f t="shared" si="12"/>
        <v>0</v>
      </c>
      <c r="L14" s="565">
        <f t="shared" si="1"/>
        <v>0</v>
      </c>
      <c r="N14" s="561">
        <f t="shared" si="2"/>
        <v>0</v>
      </c>
      <c r="O14" s="565">
        <f t="shared" si="3"/>
        <v>0</v>
      </c>
      <c r="Q14" s="561">
        <f t="shared" si="4"/>
        <v>0</v>
      </c>
      <c r="R14" s="566">
        <f t="shared" si="5"/>
        <v>0</v>
      </c>
      <c r="S14" s="390">
        <f t="shared" si="13"/>
        <v>0</v>
      </c>
      <c r="T14" s="322"/>
      <c r="U14" s="324"/>
    </row>
    <row r="15" spans="1:34" ht="20.25" customHeight="1" x14ac:dyDescent="0.25">
      <c r="B15" s="576"/>
      <c r="C15" s="563">
        <f t="shared" si="7"/>
        <v>0</v>
      </c>
      <c r="D15" s="563">
        <f t="shared" si="8"/>
        <v>0</v>
      </c>
      <c r="E15" s="563">
        <f t="shared" si="9"/>
        <v>0</v>
      </c>
      <c r="F15" s="564">
        <f t="shared" si="10"/>
        <v>0</v>
      </c>
      <c r="H15" s="561">
        <f t="shared" si="11"/>
        <v>0</v>
      </c>
      <c r="I15" s="565">
        <f t="shared" si="0"/>
        <v>0</v>
      </c>
      <c r="J15" s="343"/>
      <c r="K15" s="561">
        <f t="shared" si="12"/>
        <v>0</v>
      </c>
      <c r="L15" s="565">
        <f t="shared" si="1"/>
        <v>0</v>
      </c>
      <c r="N15" s="561">
        <f t="shared" si="2"/>
        <v>0</v>
      </c>
      <c r="O15" s="565">
        <f t="shared" si="3"/>
        <v>0</v>
      </c>
      <c r="Q15" s="561">
        <f t="shared" si="4"/>
        <v>0</v>
      </c>
      <c r="R15" s="566">
        <f t="shared" si="5"/>
        <v>0</v>
      </c>
      <c r="S15" s="390">
        <f t="shared" si="13"/>
        <v>0</v>
      </c>
      <c r="T15" s="322"/>
      <c r="U15" s="324"/>
    </row>
    <row r="16" spans="1:34" ht="20.25" customHeight="1" x14ac:dyDescent="0.25">
      <c r="B16" s="576"/>
      <c r="C16" s="563">
        <f t="shared" si="7"/>
        <v>0</v>
      </c>
      <c r="D16" s="563">
        <f t="shared" si="8"/>
        <v>0</v>
      </c>
      <c r="E16" s="563">
        <f t="shared" si="9"/>
        <v>0</v>
      </c>
      <c r="F16" s="564">
        <f t="shared" si="10"/>
        <v>0</v>
      </c>
      <c r="H16" s="561">
        <f t="shared" si="11"/>
        <v>0</v>
      </c>
      <c r="I16" s="565">
        <f t="shared" si="0"/>
        <v>0</v>
      </c>
      <c r="J16" s="343"/>
      <c r="K16" s="561">
        <f t="shared" si="12"/>
        <v>0</v>
      </c>
      <c r="L16" s="565">
        <f t="shared" si="1"/>
        <v>0</v>
      </c>
      <c r="N16" s="561">
        <f t="shared" si="2"/>
        <v>0</v>
      </c>
      <c r="O16" s="565">
        <f t="shared" si="3"/>
        <v>0</v>
      </c>
      <c r="Q16" s="561">
        <f t="shared" si="4"/>
        <v>0</v>
      </c>
      <c r="R16" s="566">
        <f t="shared" si="5"/>
        <v>0</v>
      </c>
      <c r="S16" s="390">
        <f t="shared" si="13"/>
        <v>0</v>
      </c>
      <c r="T16" s="322"/>
      <c r="U16" s="324"/>
    </row>
    <row r="17" spans="2:20" ht="20.25" customHeight="1" x14ac:dyDescent="0.25">
      <c r="B17" s="577"/>
      <c r="C17" s="319"/>
      <c r="D17" s="319"/>
      <c r="E17" s="319"/>
      <c r="F17" s="319"/>
      <c r="H17" s="357"/>
      <c r="I17" s="319"/>
      <c r="J17" s="319"/>
      <c r="K17" s="319"/>
      <c r="L17" s="319"/>
      <c r="M17" s="319"/>
      <c r="N17" s="319"/>
      <c r="R17" s="319"/>
      <c r="S17" s="390">
        <f t="shared" si="13"/>
        <v>0</v>
      </c>
      <c r="T17" s="322"/>
    </row>
    <row r="18" spans="2:20" ht="20.25" customHeight="1" x14ac:dyDescent="0.25">
      <c r="B18" s="319"/>
      <c r="C18" s="319"/>
      <c r="D18" s="319"/>
      <c r="E18" s="319"/>
      <c r="F18" s="319"/>
      <c r="H18" s="357"/>
      <c r="I18" s="319"/>
      <c r="J18" s="319"/>
      <c r="K18" s="319"/>
      <c r="L18" s="319"/>
      <c r="M18" s="319"/>
      <c r="N18" s="319"/>
      <c r="R18" s="319"/>
      <c r="S18" s="390">
        <f t="shared" si="13"/>
        <v>0</v>
      </c>
      <c r="T18" s="322"/>
    </row>
    <row r="19" spans="2:20" ht="20.25" customHeight="1" x14ac:dyDescent="0.25">
      <c r="B19" s="319"/>
      <c r="C19" s="319"/>
      <c r="D19" s="319"/>
      <c r="E19" s="319"/>
      <c r="F19" s="319"/>
      <c r="H19" s="357"/>
      <c r="I19" s="319"/>
      <c r="J19" s="319"/>
      <c r="K19" s="319"/>
      <c r="L19" s="319"/>
      <c r="M19" s="319"/>
      <c r="N19" s="319"/>
      <c r="R19" s="319"/>
      <c r="S19" s="390">
        <f t="shared" si="13"/>
        <v>0</v>
      </c>
      <c r="T19" s="322"/>
    </row>
    <row r="20" spans="2:20" ht="20.25" customHeight="1" x14ac:dyDescent="0.25">
      <c r="B20" s="319"/>
      <c r="C20" s="319"/>
      <c r="D20" s="319"/>
      <c r="E20" s="319"/>
      <c r="F20" s="319"/>
      <c r="H20" s="357"/>
      <c r="I20" s="319"/>
      <c r="J20" s="319"/>
      <c r="K20" s="319"/>
      <c r="L20" s="319"/>
      <c r="M20" s="319"/>
      <c r="N20" s="319"/>
      <c r="R20" s="319"/>
      <c r="S20" s="390">
        <f t="shared" si="13"/>
        <v>0</v>
      </c>
      <c r="T20" s="322"/>
    </row>
    <row r="21" spans="2:20" ht="20.25" customHeight="1" x14ac:dyDescent="0.25">
      <c r="B21" s="319"/>
      <c r="C21" s="319"/>
      <c r="D21" s="319"/>
      <c r="E21" s="319"/>
      <c r="F21" s="319"/>
      <c r="H21" s="357"/>
      <c r="I21" s="319"/>
      <c r="J21" s="319"/>
      <c r="K21" s="319"/>
      <c r="L21" s="319"/>
      <c r="M21" s="319"/>
      <c r="N21" s="319"/>
      <c r="R21" s="319"/>
      <c r="S21" s="390">
        <f t="shared" si="13"/>
        <v>0</v>
      </c>
      <c r="T21" s="322"/>
    </row>
    <row r="22" spans="2:20" ht="20.25" customHeight="1" x14ac:dyDescent="0.25">
      <c r="B22" s="319"/>
      <c r="C22" s="319"/>
      <c r="D22" s="319"/>
      <c r="E22" s="319"/>
      <c r="F22" s="319"/>
      <c r="H22" s="357"/>
      <c r="I22" s="319"/>
      <c r="J22" s="319"/>
      <c r="K22" s="319"/>
      <c r="L22" s="319"/>
      <c r="M22" s="319"/>
      <c r="N22" s="319"/>
      <c r="R22" s="319"/>
      <c r="S22" s="390">
        <f t="shared" si="13"/>
        <v>0</v>
      </c>
      <c r="T22" s="322"/>
    </row>
    <row r="23" spans="2:20" ht="20.25" customHeight="1" x14ac:dyDescent="0.25">
      <c r="B23" s="319"/>
      <c r="C23" s="319"/>
      <c r="D23" s="319"/>
      <c r="E23" s="319"/>
      <c r="F23" s="319"/>
      <c r="H23" s="357"/>
      <c r="I23" s="319"/>
      <c r="J23" s="319"/>
      <c r="K23" s="319"/>
      <c r="L23" s="319"/>
      <c r="M23" s="319"/>
      <c r="N23" s="319"/>
      <c r="R23" s="319"/>
      <c r="S23" s="390">
        <f t="shared" si="13"/>
        <v>0</v>
      </c>
      <c r="T23" s="322"/>
    </row>
    <row r="24" spans="2:20" ht="20.25" customHeight="1" x14ac:dyDescent="0.25">
      <c r="B24" s="319"/>
      <c r="C24" s="319"/>
      <c r="D24" s="319"/>
      <c r="E24" s="319"/>
      <c r="F24" s="319"/>
      <c r="H24" s="357"/>
      <c r="I24" s="319"/>
      <c r="J24" s="319"/>
      <c r="K24" s="319"/>
      <c r="L24" s="319"/>
      <c r="M24" s="319"/>
      <c r="N24" s="319"/>
      <c r="R24" s="319"/>
      <c r="S24" s="390">
        <f t="shared" si="13"/>
        <v>0</v>
      </c>
      <c r="T24" s="322"/>
    </row>
    <row r="25" spans="2:20" ht="20.25" customHeight="1" x14ac:dyDescent="0.25">
      <c r="B25" s="319"/>
      <c r="C25" s="319"/>
      <c r="D25" s="319"/>
      <c r="E25" s="319"/>
      <c r="F25" s="319"/>
      <c r="H25" s="357"/>
      <c r="I25" s="319"/>
      <c r="J25" s="319"/>
      <c r="K25" s="319"/>
      <c r="L25" s="319"/>
      <c r="M25" s="319"/>
      <c r="N25" s="319"/>
      <c r="R25" s="319"/>
      <c r="S25" s="390">
        <f t="shared" si="13"/>
        <v>0</v>
      </c>
    </row>
    <row r="26" spans="2:20" ht="20.25" customHeight="1" x14ac:dyDescent="0.25">
      <c r="B26" s="319"/>
      <c r="C26" s="319"/>
      <c r="D26" s="319"/>
      <c r="E26" s="319"/>
      <c r="F26" s="319"/>
      <c r="H26" s="357"/>
      <c r="I26" s="319"/>
      <c r="J26" s="319"/>
      <c r="K26" s="319"/>
      <c r="L26" s="319"/>
      <c r="M26" s="319"/>
      <c r="N26" s="319"/>
      <c r="R26" s="319"/>
      <c r="S26" s="390">
        <f t="shared" si="13"/>
        <v>0</v>
      </c>
    </row>
    <row r="27" spans="2:20" ht="20.25" customHeight="1" x14ac:dyDescent="0.25">
      <c r="B27" s="319"/>
      <c r="C27" s="319"/>
      <c r="D27" s="319"/>
      <c r="E27" s="319"/>
      <c r="F27" s="319"/>
      <c r="H27" s="357"/>
      <c r="I27" s="319"/>
      <c r="J27" s="319"/>
      <c r="K27" s="319"/>
      <c r="L27" s="319"/>
      <c r="M27" s="319"/>
      <c r="N27" s="319"/>
      <c r="R27" s="319"/>
      <c r="S27" s="391"/>
    </row>
    <row r="28" spans="2:20" ht="20.25" customHeight="1" x14ac:dyDescent="0.25">
      <c r="B28" s="319"/>
      <c r="C28" s="319"/>
      <c r="D28" s="319"/>
      <c r="E28" s="319"/>
      <c r="F28" s="319"/>
      <c r="H28" s="357"/>
      <c r="I28" s="319"/>
      <c r="J28" s="319"/>
      <c r="K28" s="319"/>
      <c r="L28" s="319"/>
      <c r="M28" s="319"/>
      <c r="N28" s="319"/>
      <c r="R28" s="319"/>
      <c r="S28" s="391"/>
    </row>
    <row r="29" spans="2:20" ht="20.25" customHeight="1" x14ac:dyDescent="0.25">
      <c r="B29" s="319"/>
      <c r="C29" s="319"/>
      <c r="D29" s="319"/>
      <c r="E29" s="319"/>
      <c r="F29" s="319"/>
      <c r="H29" s="357"/>
      <c r="I29" s="319"/>
      <c r="J29" s="319"/>
      <c r="K29" s="319"/>
      <c r="L29" s="319"/>
      <c r="M29" s="319"/>
      <c r="N29" s="319"/>
      <c r="R29" s="319"/>
      <c r="S29" s="391"/>
    </row>
    <row r="30" spans="2:20" ht="20.25" customHeight="1" x14ac:dyDescent="0.25">
      <c r="B30" s="319"/>
      <c r="C30" s="319"/>
      <c r="D30" s="319"/>
      <c r="E30" s="319"/>
      <c r="F30" s="319"/>
      <c r="H30" s="357"/>
      <c r="I30" s="319"/>
      <c r="J30" s="319"/>
      <c r="K30" s="319"/>
      <c r="L30" s="319"/>
      <c r="M30" s="319"/>
      <c r="N30" s="319"/>
      <c r="R30" s="319"/>
      <c r="S30" s="391"/>
    </row>
    <row r="31" spans="2:20" ht="20.25" customHeight="1" x14ac:dyDescent="0.25">
      <c r="B31" s="319"/>
      <c r="C31" s="319"/>
      <c r="D31" s="319"/>
      <c r="E31" s="319"/>
      <c r="F31" s="319"/>
      <c r="H31" s="357"/>
      <c r="I31" s="319"/>
      <c r="J31" s="319"/>
      <c r="K31" s="319"/>
      <c r="L31" s="319"/>
      <c r="M31" s="319"/>
      <c r="N31" s="319"/>
      <c r="R31" s="319"/>
      <c r="S31" s="391"/>
    </row>
    <row r="32" spans="2:20" ht="20.25" customHeight="1" x14ac:dyDescent="0.25">
      <c r="B32" s="319"/>
      <c r="C32" s="319"/>
      <c r="D32" s="319"/>
      <c r="E32" s="319"/>
      <c r="F32" s="319"/>
      <c r="H32" s="357"/>
      <c r="I32" s="319"/>
      <c r="J32" s="319"/>
      <c r="K32" s="319"/>
      <c r="L32" s="319"/>
      <c r="M32" s="319"/>
      <c r="N32" s="319"/>
      <c r="R32" s="319"/>
      <c r="S32" s="391"/>
    </row>
    <row r="33" spans="2:19" ht="20.25" customHeight="1" x14ac:dyDescent="0.25">
      <c r="B33" s="319"/>
      <c r="C33" s="319"/>
      <c r="D33" s="319"/>
      <c r="E33" s="319"/>
      <c r="F33" s="319"/>
      <c r="H33" s="357"/>
      <c r="I33" s="319"/>
      <c r="J33" s="319"/>
      <c r="K33" s="319"/>
      <c r="L33" s="319"/>
      <c r="M33" s="319"/>
      <c r="N33" s="319"/>
      <c r="R33" s="319"/>
      <c r="S33" s="391"/>
    </row>
    <row r="34" spans="2:19" ht="20.25" customHeight="1" x14ac:dyDescent="0.25">
      <c r="B34" s="319"/>
      <c r="C34" s="319"/>
      <c r="D34" s="319"/>
      <c r="E34" s="319"/>
      <c r="F34" s="319"/>
      <c r="H34" s="357"/>
      <c r="I34" s="319"/>
      <c r="J34" s="319"/>
      <c r="K34" s="319"/>
      <c r="L34" s="319"/>
      <c r="M34" s="319"/>
      <c r="N34" s="319"/>
      <c r="R34" s="319"/>
      <c r="S34" s="391"/>
    </row>
    <row r="35" spans="2:19" ht="20.25" customHeight="1" x14ac:dyDescent="0.25">
      <c r="B35" s="319"/>
      <c r="C35" s="319"/>
      <c r="D35" s="319"/>
      <c r="E35" s="319"/>
      <c r="F35" s="319"/>
      <c r="H35" s="357"/>
      <c r="I35" s="319"/>
      <c r="J35" s="319"/>
      <c r="K35" s="319"/>
      <c r="L35" s="319"/>
      <c r="M35" s="319"/>
      <c r="N35" s="319"/>
      <c r="R35" s="319"/>
      <c r="S35" s="391"/>
    </row>
    <row r="36" spans="2:19" ht="20.25" customHeight="1" x14ac:dyDescent="0.25">
      <c r="B36" s="319"/>
      <c r="C36" s="319"/>
      <c r="D36" s="319"/>
      <c r="E36" s="319"/>
      <c r="F36" s="319"/>
      <c r="H36" s="357"/>
      <c r="I36" s="319"/>
      <c r="J36" s="319"/>
      <c r="K36" s="319"/>
      <c r="L36" s="319"/>
      <c r="M36" s="319"/>
      <c r="N36" s="319"/>
      <c r="R36" s="319"/>
      <c r="S36" s="391"/>
    </row>
    <row r="37" spans="2:19" ht="20.25" customHeight="1" x14ac:dyDescent="0.25">
      <c r="B37" s="319"/>
      <c r="C37" s="319"/>
      <c r="D37" s="319"/>
      <c r="E37" s="319"/>
      <c r="F37" s="319"/>
      <c r="H37" s="357"/>
      <c r="I37" s="319"/>
      <c r="J37" s="319"/>
      <c r="K37" s="319"/>
      <c r="L37" s="319"/>
      <c r="M37" s="319"/>
      <c r="N37" s="319"/>
      <c r="R37" s="319"/>
      <c r="S37" s="391"/>
    </row>
    <row r="38" spans="2:19" ht="20.25" customHeight="1" x14ac:dyDescent="0.25">
      <c r="B38" s="319"/>
      <c r="C38" s="319"/>
      <c r="D38" s="319"/>
      <c r="E38" s="319"/>
      <c r="F38" s="319"/>
      <c r="H38" s="357"/>
      <c r="I38" s="319"/>
      <c r="J38" s="319"/>
      <c r="K38" s="319"/>
      <c r="L38" s="319"/>
      <c r="M38" s="319"/>
      <c r="N38" s="319"/>
      <c r="R38" s="319"/>
      <c r="S38" s="391"/>
    </row>
    <row r="39" spans="2:19" ht="20.25" customHeight="1" x14ac:dyDescent="0.25">
      <c r="B39" s="319"/>
      <c r="C39" s="319"/>
      <c r="D39" s="319"/>
      <c r="E39" s="319"/>
      <c r="F39" s="319"/>
      <c r="H39" s="357"/>
      <c r="I39" s="319"/>
      <c r="J39" s="319"/>
      <c r="K39" s="319"/>
      <c r="L39" s="319"/>
      <c r="M39" s="319"/>
      <c r="N39" s="319"/>
      <c r="R39" s="319"/>
      <c r="S39" s="391"/>
    </row>
    <row r="40" spans="2:19" ht="20.25" customHeight="1" x14ac:dyDescent="0.25">
      <c r="B40" s="319"/>
      <c r="C40" s="319"/>
      <c r="D40" s="319"/>
      <c r="E40" s="319"/>
      <c r="F40" s="319"/>
      <c r="H40" s="357"/>
      <c r="I40" s="319"/>
      <c r="J40" s="319"/>
      <c r="K40" s="319"/>
      <c r="L40" s="319"/>
      <c r="M40" s="319"/>
      <c r="N40" s="319"/>
      <c r="R40" s="319"/>
      <c r="S40" s="391"/>
    </row>
    <row r="41" spans="2:19" ht="20.25" customHeight="1" x14ac:dyDescent="0.25">
      <c r="B41" s="319"/>
      <c r="C41" s="319"/>
      <c r="D41" s="319"/>
      <c r="E41" s="319"/>
      <c r="F41" s="319"/>
      <c r="H41" s="357"/>
      <c r="I41" s="319"/>
      <c r="J41" s="319"/>
      <c r="K41" s="319"/>
      <c r="L41" s="319"/>
      <c r="M41" s="319"/>
      <c r="N41" s="319"/>
      <c r="R41" s="319"/>
      <c r="S41" s="391"/>
    </row>
    <row r="42" spans="2:19" ht="20.25" customHeight="1" x14ac:dyDescent="0.25">
      <c r="B42" s="319"/>
      <c r="C42" s="319"/>
      <c r="D42" s="319"/>
      <c r="E42" s="319"/>
      <c r="F42" s="319"/>
      <c r="H42" s="357"/>
      <c r="I42" s="319"/>
      <c r="J42" s="319"/>
      <c r="K42" s="319"/>
      <c r="L42" s="319"/>
      <c r="M42" s="319"/>
      <c r="N42" s="319"/>
      <c r="R42" s="319"/>
      <c r="S42" s="391"/>
    </row>
    <row r="43" spans="2:19" ht="20.25" customHeight="1" x14ac:dyDescent="0.25">
      <c r="B43" s="319"/>
      <c r="C43" s="319"/>
      <c r="D43" s="319"/>
      <c r="E43" s="319"/>
      <c r="F43" s="319"/>
      <c r="H43" s="357"/>
      <c r="I43" s="319"/>
      <c r="J43" s="319"/>
      <c r="K43" s="319"/>
      <c r="L43" s="319"/>
      <c r="M43" s="319"/>
      <c r="N43" s="319"/>
      <c r="R43" s="319"/>
      <c r="S43" s="391"/>
    </row>
    <row r="44" spans="2:19" ht="20.25" customHeight="1" x14ac:dyDescent="0.25">
      <c r="B44" s="319"/>
      <c r="C44" s="319"/>
      <c r="D44" s="319"/>
      <c r="E44" s="319"/>
      <c r="F44" s="319"/>
      <c r="H44" s="357"/>
      <c r="I44" s="319"/>
      <c r="J44" s="319"/>
      <c r="K44" s="319"/>
      <c r="L44" s="319"/>
      <c r="M44" s="319"/>
      <c r="N44" s="319"/>
      <c r="R44" s="319"/>
      <c r="S44" s="391"/>
    </row>
    <row r="45" spans="2:19" ht="20.25" customHeight="1" x14ac:dyDescent="0.25">
      <c r="B45" s="319"/>
      <c r="C45" s="319"/>
      <c r="D45" s="319"/>
      <c r="E45" s="319"/>
      <c r="F45" s="319"/>
      <c r="H45" s="357"/>
      <c r="I45" s="319"/>
      <c r="J45" s="319"/>
      <c r="K45" s="319"/>
      <c r="L45" s="319"/>
      <c r="M45" s="319"/>
      <c r="N45" s="319"/>
      <c r="R45" s="319"/>
      <c r="S45" s="391"/>
    </row>
    <row r="46" spans="2:19" ht="20.25" customHeight="1" x14ac:dyDescent="0.25">
      <c r="B46" s="319"/>
      <c r="C46" s="319"/>
      <c r="D46" s="319"/>
      <c r="E46" s="319"/>
      <c r="F46" s="319"/>
      <c r="H46" s="357"/>
      <c r="I46" s="319"/>
      <c r="J46" s="319"/>
      <c r="K46" s="319"/>
      <c r="L46" s="319"/>
      <c r="M46" s="319"/>
      <c r="N46" s="319"/>
      <c r="R46" s="319"/>
      <c r="S46" s="391"/>
    </row>
    <row r="47" spans="2:19" ht="20.25" customHeight="1" x14ac:dyDescent="0.25">
      <c r="B47" s="319"/>
      <c r="C47" s="319"/>
      <c r="D47" s="319"/>
      <c r="E47" s="319"/>
      <c r="F47" s="319"/>
      <c r="H47" s="357"/>
      <c r="I47" s="319"/>
      <c r="J47" s="319"/>
      <c r="K47" s="319"/>
      <c r="L47" s="319"/>
      <c r="M47" s="319"/>
      <c r="N47" s="319"/>
      <c r="R47" s="319"/>
      <c r="S47" s="391"/>
    </row>
    <row r="48" spans="2:19" ht="20.25" customHeight="1" x14ac:dyDescent="0.25">
      <c r="B48" s="319"/>
      <c r="C48" s="319"/>
      <c r="D48" s="319"/>
      <c r="E48" s="319"/>
      <c r="F48" s="319"/>
      <c r="H48" s="357"/>
      <c r="I48" s="319"/>
      <c r="J48" s="319"/>
      <c r="K48" s="319"/>
      <c r="L48" s="319"/>
      <c r="M48" s="319"/>
      <c r="N48" s="319"/>
      <c r="R48" s="319"/>
      <c r="S48" s="391"/>
    </row>
    <row r="49" spans="2:19" ht="20.25" customHeight="1" x14ac:dyDescent="0.25">
      <c r="B49" s="319"/>
      <c r="C49" s="319"/>
      <c r="D49" s="319"/>
      <c r="E49" s="319"/>
      <c r="F49" s="319"/>
      <c r="H49" s="357"/>
      <c r="I49" s="319"/>
      <c r="J49" s="319"/>
      <c r="K49" s="319"/>
      <c r="L49" s="319"/>
      <c r="M49" s="319"/>
      <c r="N49" s="319"/>
      <c r="R49" s="319"/>
      <c r="S49" s="391"/>
    </row>
    <row r="50" spans="2:19" ht="20.25" customHeight="1" x14ac:dyDescent="0.25">
      <c r="B50" s="319"/>
      <c r="C50" s="319"/>
      <c r="D50" s="319"/>
      <c r="E50" s="319"/>
      <c r="F50" s="319"/>
      <c r="H50" s="357"/>
      <c r="I50" s="319"/>
      <c r="J50" s="319"/>
      <c r="K50" s="319"/>
      <c r="L50" s="319"/>
      <c r="M50" s="319"/>
      <c r="N50" s="319"/>
      <c r="R50" s="319"/>
      <c r="S50" s="391"/>
    </row>
    <row r="51" spans="2:19" ht="20.25" customHeight="1" x14ac:dyDescent="0.25">
      <c r="B51" s="319"/>
      <c r="C51" s="319"/>
      <c r="D51" s="319"/>
      <c r="E51" s="319"/>
      <c r="F51" s="319"/>
      <c r="H51" s="357"/>
      <c r="I51" s="319"/>
      <c r="J51" s="319"/>
      <c r="K51" s="319"/>
      <c r="L51" s="319"/>
      <c r="M51" s="319"/>
      <c r="N51" s="319"/>
      <c r="R51" s="319"/>
      <c r="S51" s="391"/>
    </row>
    <row r="52" spans="2:19" ht="20.25" customHeight="1" x14ac:dyDescent="0.25">
      <c r="B52" s="319"/>
      <c r="C52" s="319"/>
      <c r="D52" s="319"/>
      <c r="E52" s="319"/>
      <c r="F52" s="319"/>
      <c r="H52" s="357"/>
      <c r="I52" s="319"/>
      <c r="J52" s="319"/>
      <c r="K52" s="319"/>
      <c r="L52" s="319"/>
      <c r="M52" s="319"/>
      <c r="N52" s="319"/>
      <c r="R52" s="319"/>
      <c r="S52" s="391"/>
    </row>
    <row r="53" spans="2:19" ht="20.25" customHeight="1" x14ac:dyDescent="0.25">
      <c r="B53" s="319"/>
      <c r="C53" s="319"/>
      <c r="D53" s="319"/>
      <c r="E53" s="319"/>
      <c r="F53" s="319"/>
      <c r="H53" s="357"/>
      <c r="I53" s="319"/>
      <c r="J53" s="319"/>
      <c r="K53" s="319"/>
      <c r="L53" s="319"/>
      <c r="M53" s="319"/>
      <c r="N53" s="319"/>
      <c r="R53" s="319"/>
      <c r="S53" s="391"/>
    </row>
    <row r="54" spans="2:19" ht="20.25" customHeight="1" x14ac:dyDescent="0.25">
      <c r="B54" s="319"/>
      <c r="C54" s="319"/>
      <c r="D54" s="319"/>
      <c r="E54" s="319"/>
      <c r="F54" s="319"/>
      <c r="H54" s="357"/>
      <c r="I54" s="319"/>
      <c r="J54" s="319"/>
      <c r="K54" s="319"/>
      <c r="L54" s="319"/>
      <c r="M54" s="319"/>
      <c r="N54" s="319"/>
      <c r="R54" s="319"/>
      <c r="S54" s="391"/>
    </row>
    <row r="55" spans="2:19" ht="20.25" customHeight="1" x14ac:dyDescent="0.25">
      <c r="B55" s="319"/>
      <c r="C55" s="319"/>
      <c r="D55" s="319"/>
      <c r="E55" s="319"/>
      <c r="F55" s="319"/>
      <c r="H55" s="357"/>
      <c r="I55" s="319"/>
      <c r="J55" s="319"/>
      <c r="K55" s="319"/>
      <c r="L55" s="319"/>
      <c r="M55" s="319"/>
      <c r="N55" s="319"/>
      <c r="R55" s="319"/>
      <c r="S55" s="391"/>
    </row>
    <row r="56" spans="2:19" ht="20.25" customHeight="1" x14ac:dyDescent="0.25">
      <c r="B56" s="319"/>
      <c r="C56" s="319"/>
      <c r="D56" s="319"/>
      <c r="E56" s="319"/>
      <c r="F56" s="319"/>
      <c r="H56" s="357"/>
      <c r="I56" s="319"/>
      <c r="J56" s="319"/>
      <c r="K56" s="319"/>
      <c r="L56" s="319"/>
      <c r="M56" s="319"/>
      <c r="N56" s="319"/>
      <c r="R56" s="319"/>
      <c r="S56" s="391"/>
    </row>
    <row r="57" spans="2:19" ht="20.25" customHeight="1" x14ac:dyDescent="0.25">
      <c r="B57" s="319"/>
      <c r="C57" s="319"/>
      <c r="D57" s="319"/>
      <c r="E57" s="319"/>
      <c r="F57" s="319"/>
      <c r="H57" s="357"/>
      <c r="I57" s="319"/>
      <c r="J57" s="319"/>
      <c r="K57" s="319"/>
      <c r="L57" s="319"/>
      <c r="M57" s="319"/>
      <c r="N57" s="319"/>
      <c r="R57" s="319"/>
      <c r="S57" s="391"/>
    </row>
    <row r="58" spans="2:19" ht="20.25" customHeight="1" x14ac:dyDescent="0.25">
      <c r="B58" s="319"/>
      <c r="C58" s="319"/>
      <c r="D58" s="319"/>
      <c r="E58" s="319"/>
      <c r="F58" s="319"/>
      <c r="H58" s="357"/>
      <c r="I58" s="319"/>
      <c r="J58" s="319"/>
      <c r="K58" s="319"/>
      <c r="L58" s="319"/>
      <c r="M58" s="319"/>
      <c r="N58" s="319"/>
      <c r="R58" s="319"/>
      <c r="S58" s="391"/>
    </row>
    <row r="59" spans="2:19" ht="20.25" customHeight="1" x14ac:dyDescent="0.25">
      <c r="B59" s="319"/>
      <c r="C59" s="319"/>
      <c r="D59" s="319"/>
      <c r="E59" s="319"/>
      <c r="F59" s="319"/>
      <c r="H59" s="357"/>
      <c r="I59" s="319"/>
      <c r="J59" s="319"/>
      <c r="K59" s="319"/>
      <c r="L59" s="319"/>
      <c r="M59" s="319"/>
      <c r="N59" s="319"/>
      <c r="R59" s="319"/>
      <c r="S59" s="391"/>
    </row>
    <row r="60" spans="2:19" ht="20.25" customHeight="1" x14ac:dyDescent="0.25">
      <c r="B60" s="319"/>
      <c r="C60" s="319"/>
      <c r="D60" s="319"/>
      <c r="E60" s="319"/>
      <c r="F60" s="319"/>
      <c r="H60" s="357"/>
      <c r="I60" s="319"/>
      <c r="J60" s="319"/>
      <c r="K60" s="319"/>
      <c r="L60" s="319"/>
      <c r="M60" s="319"/>
      <c r="N60" s="319"/>
      <c r="R60" s="319"/>
      <c r="S60" s="391"/>
    </row>
    <row r="61" spans="2:19" ht="20.25" customHeight="1" x14ac:dyDescent="0.25">
      <c r="B61" s="319"/>
      <c r="C61" s="319"/>
      <c r="D61" s="319"/>
      <c r="E61" s="319"/>
      <c r="F61" s="319"/>
      <c r="H61" s="357"/>
      <c r="I61" s="319"/>
      <c r="J61" s="319"/>
      <c r="K61" s="319"/>
      <c r="L61" s="319"/>
      <c r="M61" s="319"/>
      <c r="N61" s="319"/>
      <c r="R61" s="319"/>
      <c r="S61" s="391"/>
    </row>
    <row r="62" spans="2:19" ht="20.25" customHeight="1" x14ac:dyDescent="0.25">
      <c r="B62" s="319"/>
      <c r="C62" s="319"/>
      <c r="D62" s="319"/>
      <c r="E62" s="319"/>
      <c r="F62" s="319"/>
      <c r="H62" s="357"/>
      <c r="I62" s="319"/>
      <c r="J62" s="319"/>
      <c r="K62" s="319"/>
      <c r="L62" s="319"/>
      <c r="M62" s="319"/>
      <c r="N62" s="319"/>
      <c r="R62" s="319"/>
      <c r="S62" s="391"/>
    </row>
    <row r="63" spans="2:19" ht="20.25" customHeight="1" x14ac:dyDescent="0.25">
      <c r="B63" s="319"/>
      <c r="C63" s="319"/>
      <c r="D63" s="319"/>
      <c r="E63" s="319"/>
      <c r="F63" s="319"/>
      <c r="H63" s="357"/>
      <c r="I63" s="319"/>
      <c r="J63" s="319"/>
      <c r="K63" s="319"/>
      <c r="L63" s="319"/>
      <c r="M63" s="319"/>
      <c r="N63" s="319"/>
      <c r="R63" s="319"/>
      <c r="S63" s="391"/>
    </row>
    <row r="64" spans="2:19" ht="20.25" customHeight="1" x14ac:dyDescent="0.25">
      <c r="B64" s="319"/>
      <c r="C64" s="319"/>
      <c r="D64" s="319"/>
      <c r="E64" s="319"/>
      <c r="F64" s="319"/>
      <c r="H64" s="357"/>
      <c r="I64" s="319"/>
      <c r="J64" s="319"/>
      <c r="K64" s="319"/>
      <c r="L64" s="319"/>
      <c r="M64" s="319"/>
      <c r="N64" s="319"/>
      <c r="R64" s="319"/>
      <c r="S64" s="391"/>
    </row>
    <row r="65" spans="2:19" ht="20.25" customHeight="1" x14ac:dyDescent="0.25">
      <c r="B65" s="319"/>
      <c r="C65" s="319"/>
      <c r="D65" s="319"/>
      <c r="E65" s="319"/>
      <c r="F65" s="319"/>
      <c r="H65" s="357"/>
      <c r="I65" s="319"/>
      <c r="J65" s="319"/>
      <c r="K65" s="319"/>
      <c r="L65" s="319"/>
      <c r="M65" s="319"/>
      <c r="N65" s="319"/>
      <c r="R65" s="319"/>
      <c r="S65" s="391"/>
    </row>
    <row r="66" spans="2:19" ht="20.25" customHeight="1" x14ac:dyDescent="0.25">
      <c r="B66" s="319"/>
      <c r="C66" s="319"/>
      <c r="D66" s="319"/>
      <c r="E66" s="319"/>
      <c r="F66" s="319"/>
      <c r="H66" s="357"/>
      <c r="I66" s="319"/>
      <c r="J66" s="319"/>
      <c r="K66" s="319"/>
      <c r="L66" s="319"/>
      <c r="M66" s="319"/>
      <c r="N66" s="319"/>
      <c r="R66" s="319"/>
      <c r="S66" s="391"/>
    </row>
    <row r="67" spans="2:19" ht="20.25" customHeight="1" x14ac:dyDescent="0.25">
      <c r="B67" s="319"/>
      <c r="C67" s="319"/>
      <c r="D67" s="319"/>
      <c r="E67" s="319"/>
      <c r="F67" s="319"/>
      <c r="H67" s="357"/>
      <c r="I67" s="319"/>
      <c r="J67" s="319"/>
      <c r="K67" s="319"/>
      <c r="L67" s="319"/>
      <c r="M67" s="319"/>
      <c r="N67" s="319"/>
      <c r="R67" s="319"/>
      <c r="S67" s="391"/>
    </row>
    <row r="68" spans="2:19" ht="20.25" customHeight="1" x14ac:dyDescent="0.25">
      <c r="B68" s="319"/>
      <c r="C68" s="319"/>
      <c r="D68" s="319"/>
      <c r="E68" s="319"/>
      <c r="F68" s="319"/>
      <c r="H68" s="357"/>
      <c r="I68" s="319"/>
      <c r="J68" s="319"/>
      <c r="K68" s="319"/>
      <c r="L68" s="319"/>
      <c r="M68" s="319"/>
      <c r="N68" s="319"/>
      <c r="R68" s="319"/>
      <c r="S68" s="391"/>
    </row>
    <row r="69" spans="2:19" ht="20.25" customHeight="1" x14ac:dyDescent="0.25">
      <c r="B69" s="319"/>
      <c r="C69" s="319"/>
      <c r="D69" s="319"/>
      <c r="E69" s="319"/>
      <c r="F69" s="319"/>
      <c r="H69" s="357"/>
      <c r="I69" s="319"/>
      <c r="J69" s="319"/>
      <c r="K69" s="319"/>
      <c r="L69" s="319"/>
      <c r="M69" s="319"/>
      <c r="N69" s="319"/>
      <c r="R69" s="319"/>
      <c r="S69" s="391"/>
    </row>
    <row r="70" spans="2:19" ht="20.25" customHeight="1" x14ac:dyDescent="0.25">
      <c r="B70" s="319"/>
      <c r="C70" s="319"/>
      <c r="D70" s="319"/>
      <c r="E70" s="319"/>
      <c r="F70" s="319"/>
      <c r="H70" s="357"/>
      <c r="I70" s="319"/>
      <c r="J70" s="319"/>
      <c r="K70" s="319"/>
      <c r="L70" s="319"/>
      <c r="M70" s="319"/>
      <c r="N70" s="319"/>
      <c r="R70" s="319"/>
      <c r="S70" s="391"/>
    </row>
    <row r="71" spans="2:19" ht="20.25" customHeight="1" x14ac:dyDescent="0.25">
      <c r="B71" s="319"/>
      <c r="C71" s="319"/>
      <c r="D71" s="319"/>
      <c r="E71" s="319"/>
      <c r="F71" s="319"/>
      <c r="H71" s="357"/>
      <c r="I71" s="319"/>
      <c r="J71" s="319"/>
      <c r="K71" s="319"/>
      <c r="L71" s="319"/>
      <c r="M71" s="319"/>
      <c r="N71" s="319"/>
      <c r="R71" s="319"/>
      <c r="S71" s="391"/>
    </row>
    <row r="72" spans="2:19" ht="20.25" customHeight="1" x14ac:dyDescent="0.25">
      <c r="B72" s="319"/>
      <c r="C72" s="319"/>
      <c r="D72" s="319"/>
      <c r="E72" s="319"/>
      <c r="F72" s="319"/>
      <c r="H72" s="357"/>
      <c r="I72" s="319"/>
      <c r="J72" s="319"/>
      <c r="K72" s="319"/>
      <c r="L72" s="319"/>
      <c r="M72" s="319"/>
      <c r="N72" s="319"/>
      <c r="R72" s="319"/>
      <c r="S72" s="391"/>
    </row>
    <row r="73" spans="2:19" ht="20.25" customHeight="1" x14ac:dyDescent="0.25">
      <c r="B73" s="319"/>
      <c r="C73" s="319"/>
      <c r="D73" s="319"/>
      <c r="E73" s="319"/>
      <c r="F73" s="319"/>
      <c r="H73" s="357"/>
      <c r="I73" s="319"/>
      <c r="J73" s="319"/>
      <c r="K73" s="319"/>
      <c r="L73" s="319"/>
      <c r="M73" s="319"/>
      <c r="N73" s="319"/>
      <c r="R73" s="319"/>
      <c r="S73" s="391"/>
    </row>
    <row r="74" spans="2:19" ht="20.25" customHeight="1" x14ac:dyDescent="0.25">
      <c r="B74" s="319"/>
      <c r="C74" s="319"/>
      <c r="D74" s="319"/>
      <c r="E74" s="319"/>
      <c r="F74" s="319"/>
      <c r="H74" s="357"/>
      <c r="I74" s="319"/>
      <c r="J74" s="319"/>
      <c r="K74" s="319"/>
      <c r="L74" s="319"/>
      <c r="M74" s="319"/>
      <c r="N74" s="319"/>
      <c r="R74" s="319"/>
      <c r="S74" s="391"/>
    </row>
    <row r="75" spans="2:19" ht="20.25" customHeight="1" x14ac:dyDescent="0.25">
      <c r="B75" s="319"/>
      <c r="C75" s="319"/>
      <c r="D75" s="319"/>
      <c r="E75" s="319"/>
      <c r="F75" s="319"/>
      <c r="H75" s="357"/>
      <c r="I75" s="319"/>
      <c r="J75" s="319"/>
      <c r="K75" s="319"/>
      <c r="L75" s="319"/>
      <c r="M75" s="319"/>
      <c r="N75" s="319"/>
      <c r="R75" s="319"/>
      <c r="S75" s="391"/>
    </row>
    <row r="76" spans="2:19" ht="20.25" customHeight="1" x14ac:dyDescent="0.25">
      <c r="B76" s="319"/>
      <c r="C76" s="319"/>
      <c r="D76" s="319"/>
      <c r="E76" s="319"/>
      <c r="F76" s="319"/>
      <c r="H76" s="357"/>
      <c r="I76" s="319"/>
      <c r="J76" s="319"/>
      <c r="K76" s="319"/>
      <c r="L76" s="319"/>
      <c r="M76" s="319"/>
      <c r="N76" s="319"/>
      <c r="R76" s="319"/>
      <c r="S76" s="391"/>
    </row>
    <row r="77" spans="2:19" ht="20.25" customHeight="1" x14ac:dyDescent="0.25">
      <c r="B77" s="319"/>
      <c r="C77" s="319"/>
      <c r="D77" s="319"/>
      <c r="E77" s="319"/>
      <c r="F77" s="319"/>
      <c r="H77" s="357"/>
      <c r="I77" s="319"/>
      <c r="J77" s="319"/>
      <c r="K77" s="319"/>
      <c r="L77" s="319"/>
      <c r="M77" s="319"/>
      <c r="N77" s="319"/>
      <c r="R77" s="319"/>
      <c r="S77" s="391"/>
    </row>
    <row r="78" spans="2:19" ht="20.25" customHeight="1" x14ac:dyDescent="0.25">
      <c r="B78" s="319"/>
      <c r="C78" s="319"/>
      <c r="D78" s="319"/>
      <c r="E78" s="319"/>
      <c r="F78" s="319"/>
      <c r="H78" s="357"/>
      <c r="I78" s="319"/>
      <c r="J78" s="319"/>
      <c r="K78" s="319"/>
      <c r="L78" s="319"/>
      <c r="M78" s="319"/>
      <c r="N78" s="319"/>
      <c r="R78" s="319"/>
      <c r="S78" s="391"/>
    </row>
    <row r="79" spans="2:19" ht="20.25" customHeight="1" x14ac:dyDescent="0.25">
      <c r="B79" s="319"/>
      <c r="C79" s="319"/>
      <c r="D79" s="319"/>
      <c r="E79" s="319"/>
      <c r="F79" s="319"/>
      <c r="H79" s="357"/>
      <c r="I79" s="319"/>
      <c r="J79" s="319"/>
      <c r="K79" s="319"/>
      <c r="L79" s="319"/>
      <c r="M79" s="319"/>
      <c r="N79" s="319"/>
      <c r="R79" s="319"/>
      <c r="S79" s="391"/>
    </row>
    <row r="80" spans="2:19" ht="20.25" customHeight="1" x14ac:dyDescent="0.25">
      <c r="B80" s="319"/>
      <c r="C80" s="319"/>
      <c r="D80" s="319"/>
      <c r="E80" s="319"/>
      <c r="F80" s="319"/>
      <c r="H80" s="357"/>
      <c r="I80" s="319"/>
      <c r="J80" s="319"/>
      <c r="K80" s="319"/>
      <c r="L80" s="319"/>
      <c r="M80" s="319"/>
      <c r="N80" s="319"/>
      <c r="R80" s="319"/>
      <c r="S80" s="391"/>
    </row>
    <row r="81" spans="2:19" ht="20.25" customHeight="1" x14ac:dyDescent="0.25">
      <c r="B81" s="319"/>
      <c r="C81" s="319"/>
      <c r="D81" s="319"/>
      <c r="E81" s="319"/>
      <c r="F81" s="319"/>
      <c r="H81" s="357"/>
      <c r="I81" s="319"/>
      <c r="J81" s="319"/>
      <c r="K81" s="319"/>
      <c r="L81" s="319"/>
      <c r="M81" s="319"/>
      <c r="N81" s="319"/>
      <c r="R81" s="319"/>
      <c r="S81" s="391"/>
    </row>
    <row r="82" spans="2:19" ht="20.25" customHeight="1" x14ac:dyDescent="0.25">
      <c r="B82" s="319"/>
      <c r="C82" s="319"/>
      <c r="D82" s="319"/>
      <c r="E82" s="319"/>
      <c r="F82" s="319"/>
      <c r="H82" s="357"/>
      <c r="I82" s="319"/>
      <c r="J82" s="319"/>
      <c r="K82" s="319"/>
      <c r="L82" s="319"/>
      <c r="M82" s="319"/>
      <c r="N82" s="319"/>
      <c r="R82" s="319"/>
      <c r="S82" s="391"/>
    </row>
    <row r="83" spans="2:19" ht="20.25" customHeight="1" x14ac:dyDescent="0.25">
      <c r="B83" s="319"/>
      <c r="C83" s="319"/>
      <c r="D83" s="319"/>
      <c r="E83" s="319"/>
      <c r="F83" s="319"/>
      <c r="H83" s="357"/>
      <c r="I83" s="319"/>
      <c r="J83" s="319"/>
      <c r="K83" s="319"/>
      <c r="L83" s="319"/>
      <c r="M83" s="319"/>
      <c r="N83" s="319"/>
      <c r="R83" s="319"/>
      <c r="S83" s="391"/>
    </row>
    <row r="84" spans="2:19" ht="20.25" customHeight="1" x14ac:dyDescent="0.25">
      <c r="B84" s="319"/>
      <c r="C84" s="319"/>
      <c r="D84" s="319"/>
      <c r="E84" s="319"/>
      <c r="F84" s="319"/>
      <c r="H84" s="357"/>
      <c r="I84" s="319"/>
      <c r="J84" s="319"/>
      <c r="K84" s="319"/>
      <c r="L84" s="319"/>
      <c r="M84" s="319"/>
      <c r="N84" s="319"/>
      <c r="R84" s="319"/>
      <c r="S84" s="391"/>
    </row>
    <row r="85" spans="2:19" ht="20.25" customHeight="1" x14ac:dyDescent="0.25">
      <c r="B85" s="319"/>
      <c r="C85" s="319"/>
      <c r="D85" s="319"/>
      <c r="E85" s="319"/>
      <c r="F85" s="319"/>
      <c r="H85" s="357"/>
      <c r="I85" s="319"/>
      <c r="J85" s="319"/>
      <c r="K85" s="319"/>
      <c r="L85" s="319"/>
      <c r="M85" s="319"/>
      <c r="N85" s="319"/>
      <c r="R85" s="319"/>
      <c r="S85" s="391"/>
    </row>
    <row r="86" spans="2:19" ht="20.25" customHeight="1" x14ac:dyDescent="0.25">
      <c r="B86" s="319"/>
      <c r="C86" s="319"/>
      <c r="D86" s="319"/>
      <c r="E86" s="319"/>
      <c r="F86" s="319"/>
      <c r="H86" s="357"/>
      <c r="I86" s="319"/>
      <c r="J86" s="319"/>
      <c r="K86" s="319"/>
      <c r="L86" s="319"/>
      <c r="M86" s="319"/>
      <c r="N86" s="319"/>
      <c r="R86" s="319"/>
      <c r="S86" s="391"/>
    </row>
    <row r="87" spans="2:19" ht="20.25" customHeight="1" x14ac:dyDescent="0.25">
      <c r="B87" s="319"/>
      <c r="C87" s="319"/>
      <c r="D87" s="319"/>
      <c r="E87" s="319"/>
      <c r="F87" s="319"/>
      <c r="H87" s="357"/>
      <c r="I87" s="319"/>
      <c r="J87" s="319"/>
      <c r="K87" s="319"/>
      <c r="L87" s="319"/>
      <c r="M87" s="319"/>
      <c r="N87" s="319"/>
      <c r="R87" s="319"/>
      <c r="S87" s="391"/>
    </row>
    <row r="88" spans="2:19" ht="20.25" customHeight="1" x14ac:dyDescent="0.25">
      <c r="B88" s="319"/>
      <c r="C88" s="319"/>
      <c r="D88" s="319"/>
      <c r="E88" s="319"/>
      <c r="F88" s="319"/>
      <c r="H88" s="357"/>
      <c r="I88" s="319"/>
      <c r="J88" s="319"/>
      <c r="K88" s="319"/>
      <c r="L88" s="319"/>
      <c r="M88" s="319"/>
      <c r="N88" s="319"/>
      <c r="R88" s="319"/>
      <c r="S88" s="391"/>
    </row>
    <row r="89" spans="2:19" ht="20.25" customHeight="1" x14ac:dyDescent="0.25">
      <c r="B89" s="319"/>
      <c r="C89" s="319"/>
      <c r="D89" s="319"/>
      <c r="E89" s="319"/>
      <c r="F89" s="319"/>
      <c r="H89" s="357"/>
      <c r="I89" s="319"/>
      <c r="J89" s="319"/>
      <c r="K89" s="319"/>
      <c r="L89" s="319"/>
      <c r="M89" s="319"/>
      <c r="N89" s="319"/>
      <c r="R89" s="319"/>
      <c r="S89" s="391"/>
    </row>
    <row r="90" spans="2:19" ht="20.25" customHeight="1" x14ac:dyDescent="0.25">
      <c r="B90" s="319"/>
      <c r="C90" s="319"/>
      <c r="D90" s="319"/>
      <c r="E90" s="319"/>
      <c r="F90" s="319"/>
      <c r="H90" s="357"/>
      <c r="I90" s="319"/>
      <c r="J90" s="319"/>
      <c r="K90" s="319"/>
      <c r="L90" s="319"/>
      <c r="M90" s="319"/>
      <c r="N90" s="319"/>
      <c r="R90" s="319"/>
      <c r="S90" s="391"/>
    </row>
    <row r="91" spans="2:19" ht="20.25" customHeight="1" x14ac:dyDescent="0.25">
      <c r="B91" s="319"/>
      <c r="C91" s="319"/>
      <c r="D91" s="319"/>
      <c r="E91" s="319"/>
      <c r="F91" s="319"/>
      <c r="H91" s="357"/>
      <c r="I91" s="319"/>
      <c r="J91" s="319"/>
      <c r="K91" s="319"/>
      <c r="L91" s="319"/>
      <c r="M91" s="319"/>
      <c r="N91" s="319"/>
      <c r="R91" s="319"/>
      <c r="S91" s="391"/>
    </row>
    <row r="92" spans="2:19" ht="20.25" customHeight="1" x14ac:dyDescent="0.25">
      <c r="B92" s="319"/>
      <c r="C92" s="319"/>
      <c r="D92" s="319"/>
      <c r="E92" s="319"/>
      <c r="F92" s="319"/>
      <c r="H92" s="357"/>
      <c r="I92" s="319"/>
      <c r="J92" s="319"/>
      <c r="K92" s="319"/>
      <c r="L92" s="319"/>
      <c r="M92" s="319"/>
      <c r="N92" s="319"/>
      <c r="R92" s="319"/>
      <c r="S92" s="391"/>
    </row>
    <row r="93" spans="2:19" ht="20.25" customHeight="1" x14ac:dyDescent="0.25">
      <c r="B93" s="319"/>
      <c r="C93" s="319"/>
      <c r="D93" s="319"/>
      <c r="E93" s="319"/>
      <c r="F93" s="319"/>
      <c r="H93" s="357"/>
      <c r="I93" s="319"/>
      <c r="J93" s="319"/>
      <c r="K93" s="319"/>
      <c r="L93" s="319"/>
      <c r="M93" s="319"/>
      <c r="N93" s="319"/>
      <c r="R93" s="319"/>
      <c r="S93" s="391"/>
    </row>
    <row r="94" spans="2:19" ht="20.25" customHeight="1" x14ac:dyDescent="0.25">
      <c r="B94" s="319"/>
      <c r="C94" s="319"/>
      <c r="D94" s="319"/>
      <c r="E94" s="319"/>
      <c r="F94" s="319"/>
      <c r="H94" s="357"/>
      <c r="I94" s="319"/>
      <c r="J94" s="319"/>
      <c r="K94" s="319"/>
      <c r="L94" s="319"/>
      <c r="M94" s="319"/>
      <c r="N94" s="319"/>
      <c r="R94" s="319"/>
      <c r="S94" s="391"/>
    </row>
    <row r="95" spans="2:19" ht="20.25" customHeight="1" x14ac:dyDescent="0.25">
      <c r="B95" s="319"/>
      <c r="C95" s="319"/>
      <c r="D95" s="319"/>
      <c r="E95" s="319"/>
      <c r="F95" s="319"/>
      <c r="H95" s="357"/>
      <c r="I95" s="319"/>
      <c r="J95" s="319"/>
      <c r="K95" s="319"/>
      <c r="L95" s="319"/>
      <c r="M95" s="319"/>
      <c r="N95" s="319"/>
      <c r="R95" s="319"/>
      <c r="S95" s="391"/>
    </row>
    <row r="96" spans="2:19" ht="20.25" customHeight="1" x14ac:dyDescent="0.25">
      <c r="B96" s="319"/>
      <c r="C96" s="319"/>
      <c r="D96" s="319"/>
      <c r="E96" s="319"/>
      <c r="F96" s="319"/>
      <c r="H96" s="357"/>
      <c r="I96" s="319"/>
      <c r="J96" s="319"/>
      <c r="K96" s="319"/>
      <c r="L96" s="319"/>
      <c r="M96" s="319"/>
      <c r="N96" s="319"/>
      <c r="R96" s="319"/>
      <c r="S96" s="391"/>
    </row>
    <row r="97" spans="2:19" ht="20.25" customHeight="1" x14ac:dyDescent="0.25">
      <c r="B97" s="319"/>
      <c r="C97" s="319"/>
      <c r="D97" s="319"/>
      <c r="E97" s="319"/>
      <c r="F97" s="319"/>
      <c r="H97" s="357"/>
      <c r="I97" s="319"/>
      <c r="J97" s="319"/>
      <c r="K97" s="319"/>
      <c r="L97" s="319"/>
      <c r="M97" s="319"/>
      <c r="N97" s="319"/>
      <c r="R97" s="319"/>
      <c r="S97" s="391"/>
    </row>
    <row r="98" spans="2:19" ht="20.25" customHeight="1" x14ac:dyDescent="0.25">
      <c r="B98" s="319"/>
      <c r="C98" s="319"/>
      <c r="D98" s="319"/>
      <c r="E98" s="319"/>
      <c r="F98" s="319"/>
      <c r="H98" s="357"/>
      <c r="I98" s="319"/>
      <c r="J98" s="319"/>
      <c r="K98" s="319"/>
      <c r="L98" s="319"/>
      <c r="M98" s="319"/>
      <c r="N98" s="319"/>
      <c r="R98" s="319"/>
      <c r="S98" s="391"/>
    </row>
    <row r="99" spans="2:19" ht="20.25" customHeight="1" x14ac:dyDescent="0.25">
      <c r="B99" s="319"/>
      <c r="C99" s="319"/>
      <c r="D99" s="319"/>
      <c r="E99" s="319"/>
      <c r="F99" s="319"/>
      <c r="H99" s="357"/>
      <c r="I99" s="319"/>
      <c r="J99" s="319"/>
      <c r="K99" s="319"/>
      <c r="L99" s="319"/>
      <c r="M99" s="319"/>
      <c r="N99" s="319"/>
      <c r="R99" s="319"/>
      <c r="S99" s="391"/>
    </row>
    <row r="100" spans="2:19" ht="20.25" customHeight="1" x14ac:dyDescent="0.25">
      <c r="B100" s="319"/>
      <c r="C100" s="319"/>
      <c r="D100" s="319"/>
      <c r="E100" s="319"/>
      <c r="F100" s="319"/>
      <c r="H100" s="357"/>
      <c r="I100" s="319"/>
      <c r="J100" s="319"/>
      <c r="K100" s="319"/>
      <c r="L100" s="319"/>
      <c r="M100" s="319"/>
      <c r="N100" s="319"/>
      <c r="R100" s="319"/>
      <c r="S100" s="391"/>
    </row>
    <row r="101" spans="2:19" ht="20.25" customHeight="1" x14ac:dyDescent="0.25">
      <c r="B101" s="319"/>
      <c r="C101" s="319"/>
      <c r="D101" s="319"/>
      <c r="E101" s="319"/>
      <c r="F101" s="319"/>
      <c r="H101" s="357"/>
      <c r="I101" s="319"/>
      <c r="J101" s="319"/>
      <c r="K101" s="319"/>
      <c r="L101" s="319"/>
      <c r="M101" s="319"/>
      <c r="N101" s="319"/>
      <c r="R101" s="319"/>
      <c r="S101" s="391"/>
    </row>
    <row r="102" spans="2:19" ht="20.25" customHeight="1" x14ac:dyDescent="0.25">
      <c r="B102" s="319"/>
      <c r="C102" s="319"/>
      <c r="D102" s="319"/>
      <c r="E102" s="319"/>
      <c r="F102" s="319"/>
      <c r="H102" s="357"/>
      <c r="I102" s="319"/>
      <c r="J102" s="319"/>
      <c r="K102" s="319"/>
      <c r="L102" s="319"/>
      <c r="M102" s="319"/>
      <c r="N102" s="319"/>
      <c r="R102" s="319"/>
      <c r="S102" s="391"/>
    </row>
    <row r="103" spans="2:19" ht="20.25" customHeight="1" x14ac:dyDescent="0.25">
      <c r="B103" s="319"/>
      <c r="C103" s="319"/>
      <c r="D103" s="319"/>
      <c r="E103" s="319"/>
      <c r="F103" s="319"/>
      <c r="H103" s="357"/>
      <c r="I103" s="319"/>
      <c r="J103" s="319"/>
      <c r="K103" s="319"/>
      <c r="L103" s="319"/>
      <c r="M103" s="319"/>
      <c r="N103" s="319"/>
      <c r="R103" s="319"/>
      <c r="S103" s="391"/>
    </row>
    <row r="104" spans="2:19" ht="20.25" customHeight="1" x14ac:dyDescent="0.25">
      <c r="B104" s="319"/>
      <c r="C104" s="319"/>
      <c r="D104" s="319"/>
      <c r="E104" s="319"/>
      <c r="F104" s="319"/>
      <c r="H104" s="357"/>
      <c r="I104" s="319"/>
      <c r="J104" s="319"/>
      <c r="K104" s="319"/>
      <c r="L104" s="319"/>
      <c r="M104" s="319"/>
      <c r="N104" s="319"/>
      <c r="R104" s="319"/>
      <c r="S104" s="391"/>
    </row>
    <row r="105" spans="2:19" ht="20.25" customHeight="1" x14ac:dyDescent="0.25">
      <c r="B105" s="319"/>
      <c r="C105" s="319"/>
      <c r="D105" s="319"/>
      <c r="E105" s="319"/>
      <c r="F105" s="319"/>
      <c r="H105" s="357"/>
      <c r="I105" s="319"/>
      <c r="J105" s="319"/>
      <c r="K105" s="319"/>
      <c r="L105" s="319"/>
      <c r="M105" s="319"/>
      <c r="N105" s="319"/>
      <c r="R105" s="319"/>
      <c r="S105" s="391"/>
    </row>
    <row r="106" spans="2:19" ht="20.25" customHeight="1" x14ac:dyDescent="0.25">
      <c r="B106" s="319"/>
      <c r="C106" s="319"/>
      <c r="D106" s="319"/>
      <c r="E106" s="319"/>
      <c r="F106" s="319"/>
      <c r="H106" s="357"/>
      <c r="I106" s="319"/>
      <c r="J106" s="319"/>
      <c r="K106" s="319"/>
      <c r="L106" s="319"/>
      <c r="M106" s="319"/>
      <c r="N106" s="319"/>
      <c r="R106" s="319"/>
      <c r="S106" s="391"/>
    </row>
    <row r="107" spans="2:19" ht="20.25" customHeight="1" x14ac:dyDescent="0.25">
      <c r="B107" s="319"/>
      <c r="C107" s="319"/>
      <c r="D107" s="319"/>
      <c r="E107" s="319"/>
      <c r="F107" s="319"/>
      <c r="H107" s="357"/>
      <c r="I107" s="319"/>
      <c r="J107" s="319"/>
      <c r="K107" s="319"/>
      <c r="L107" s="319"/>
      <c r="M107" s="319"/>
      <c r="N107" s="319"/>
      <c r="R107" s="319"/>
      <c r="S107" s="391"/>
    </row>
    <row r="108" spans="2:19" ht="20.25" customHeight="1" x14ac:dyDescent="0.25">
      <c r="B108" s="319"/>
      <c r="C108" s="319"/>
      <c r="D108" s="319"/>
      <c r="E108" s="319"/>
      <c r="F108" s="319"/>
      <c r="H108" s="357"/>
      <c r="I108" s="319"/>
      <c r="J108" s="319"/>
      <c r="K108" s="319"/>
      <c r="L108" s="319"/>
      <c r="M108" s="319"/>
      <c r="N108" s="319"/>
      <c r="R108" s="319"/>
      <c r="S108" s="391"/>
    </row>
    <row r="109" spans="2:19" ht="20.25" customHeight="1" x14ac:dyDescent="0.25">
      <c r="B109" s="319"/>
      <c r="C109" s="319"/>
      <c r="D109" s="319"/>
      <c r="E109" s="319"/>
      <c r="F109" s="319"/>
      <c r="H109" s="357"/>
      <c r="I109" s="319"/>
      <c r="J109" s="319"/>
      <c r="K109" s="319"/>
      <c r="L109" s="319"/>
      <c r="M109" s="319"/>
      <c r="N109" s="319"/>
      <c r="R109" s="319"/>
      <c r="S109" s="391"/>
    </row>
    <row r="110" spans="2:19" ht="20.25" customHeight="1" x14ac:dyDescent="0.25">
      <c r="B110" s="319"/>
      <c r="C110" s="319"/>
      <c r="D110" s="319"/>
      <c r="E110" s="319"/>
      <c r="F110" s="319"/>
      <c r="H110" s="357"/>
      <c r="I110" s="319"/>
      <c r="J110" s="319"/>
      <c r="K110" s="319"/>
      <c r="L110" s="319"/>
      <c r="M110" s="319"/>
      <c r="N110" s="319"/>
      <c r="R110" s="319"/>
      <c r="S110" s="391"/>
    </row>
    <row r="111" spans="2:19" ht="20.25" customHeight="1" x14ac:dyDescent="0.25">
      <c r="B111" s="319"/>
      <c r="C111" s="319"/>
      <c r="D111" s="319"/>
      <c r="E111" s="319"/>
      <c r="F111" s="319"/>
      <c r="H111" s="357"/>
      <c r="I111" s="319"/>
      <c r="J111" s="319"/>
      <c r="K111" s="319"/>
      <c r="L111" s="319"/>
      <c r="M111" s="319"/>
      <c r="N111" s="319"/>
      <c r="R111" s="319"/>
      <c r="S111" s="391"/>
    </row>
    <row r="112" spans="2:19" ht="20.25" customHeight="1" x14ac:dyDescent="0.25">
      <c r="B112" s="319"/>
      <c r="C112" s="319"/>
      <c r="D112" s="319"/>
      <c r="E112" s="319"/>
      <c r="F112" s="319"/>
      <c r="H112" s="357"/>
      <c r="I112" s="319"/>
      <c r="J112" s="319"/>
      <c r="K112" s="319"/>
      <c r="L112" s="319"/>
      <c r="M112" s="319"/>
      <c r="N112" s="319"/>
      <c r="R112" s="319"/>
      <c r="S112" s="391"/>
    </row>
    <row r="113" spans="2:19" ht="20.25" customHeight="1" x14ac:dyDescent="0.25">
      <c r="B113" s="319"/>
      <c r="C113" s="319"/>
      <c r="D113" s="319"/>
      <c r="E113" s="319"/>
      <c r="F113" s="319"/>
      <c r="H113" s="357"/>
      <c r="I113" s="319"/>
      <c r="J113" s="319"/>
      <c r="K113" s="319"/>
      <c r="L113" s="319"/>
      <c r="M113" s="319"/>
      <c r="N113" s="319"/>
      <c r="R113" s="319"/>
      <c r="S113" s="391"/>
    </row>
    <row r="114" spans="2:19" ht="20.25" customHeight="1" x14ac:dyDescent="0.25">
      <c r="B114" s="319"/>
      <c r="C114" s="319"/>
      <c r="D114" s="319"/>
      <c r="E114" s="319"/>
      <c r="F114" s="319"/>
      <c r="H114" s="357"/>
      <c r="I114" s="319"/>
      <c r="J114" s="319"/>
      <c r="K114" s="319"/>
      <c r="L114" s="319"/>
      <c r="M114" s="319"/>
      <c r="N114" s="319"/>
      <c r="R114" s="319"/>
      <c r="S114" s="391"/>
    </row>
    <row r="115" spans="2:19" ht="20.25" customHeight="1" x14ac:dyDescent="0.25">
      <c r="B115" s="319"/>
      <c r="C115" s="319"/>
      <c r="D115" s="319"/>
      <c r="E115" s="319"/>
      <c r="F115" s="319"/>
      <c r="H115" s="357"/>
      <c r="I115" s="319"/>
      <c r="J115" s="319"/>
      <c r="K115" s="319"/>
      <c r="L115" s="319"/>
      <c r="M115" s="319"/>
      <c r="N115" s="319"/>
      <c r="R115" s="319"/>
      <c r="S115" s="391"/>
    </row>
    <row r="116" spans="2:19" ht="20.25" customHeight="1" x14ac:dyDescent="0.25">
      <c r="B116" s="319"/>
      <c r="C116" s="319"/>
      <c r="D116" s="319"/>
      <c r="E116" s="319"/>
      <c r="F116" s="319"/>
      <c r="H116" s="357"/>
      <c r="I116" s="319"/>
      <c r="J116" s="319"/>
      <c r="K116" s="319"/>
      <c r="L116" s="319"/>
      <c r="M116" s="319"/>
      <c r="N116" s="319"/>
      <c r="R116" s="319"/>
      <c r="S116" s="391"/>
    </row>
    <row r="117" spans="2:19" ht="20.25" customHeight="1" x14ac:dyDescent="0.25">
      <c r="B117" s="319"/>
      <c r="C117" s="319"/>
      <c r="D117" s="319"/>
      <c r="E117" s="319"/>
      <c r="F117" s="319"/>
      <c r="H117" s="357"/>
      <c r="I117" s="319"/>
      <c r="J117" s="319"/>
      <c r="K117" s="319"/>
      <c r="L117" s="319"/>
      <c r="M117" s="319"/>
      <c r="N117" s="319"/>
      <c r="R117" s="319"/>
      <c r="S117" s="391"/>
    </row>
    <row r="118" spans="2:19" ht="20.25" customHeight="1" x14ac:dyDescent="0.25">
      <c r="B118" s="319"/>
      <c r="C118" s="319"/>
      <c r="D118" s="319"/>
      <c r="E118" s="319"/>
      <c r="F118" s="319"/>
      <c r="H118" s="357"/>
      <c r="I118" s="319"/>
      <c r="J118" s="319"/>
      <c r="K118" s="319"/>
      <c r="L118" s="319"/>
      <c r="M118" s="319"/>
      <c r="N118" s="319"/>
      <c r="R118" s="319"/>
      <c r="S118" s="391"/>
    </row>
    <row r="119" spans="2:19" ht="20.25" customHeight="1" x14ac:dyDescent="0.25">
      <c r="B119" s="319"/>
      <c r="C119" s="319"/>
      <c r="D119" s="319"/>
      <c r="E119" s="319"/>
      <c r="F119" s="319"/>
      <c r="H119" s="357"/>
      <c r="I119" s="319"/>
      <c r="J119" s="319"/>
      <c r="K119" s="319"/>
      <c r="L119" s="319"/>
      <c r="M119" s="319"/>
      <c r="N119" s="319"/>
      <c r="R119" s="319"/>
      <c r="S119" s="391"/>
    </row>
    <row r="120" spans="2:19" ht="20.25" customHeight="1" x14ac:dyDescent="0.25">
      <c r="B120" s="319"/>
      <c r="C120" s="319"/>
      <c r="D120" s="319"/>
      <c r="E120" s="319"/>
      <c r="F120" s="319"/>
      <c r="H120" s="357"/>
      <c r="I120" s="319"/>
      <c r="J120" s="319"/>
      <c r="K120" s="319"/>
      <c r="L120" s="319"/>
      <c r="M120" s="319"/>
      <c r="N120" s="319"/>
      <c r="R120" s="319"/>
      <c r="S120" s="391"/>
    </row>
    <row r="121" spans="2:19" ht="20.25" customHeight="1" x14ac:dyDescent="0.25">
      <c r="B121" s="319"/>
      <c r="C121" s="319"/>
      <c r="D121" s="319"/>
      <c r="E121" s="319"/>
      <c r="F121" s="319"/>
      <c r="H121" s="357"/>
      <c r="I121" s="319"/>
      <c r="J121" s="319"/>
      <c r="K121" s="319"/>
      <c r="L121" s="319"/>
      <c r="M121" s="319"/>
      <c r="N121" s="319"/>
      <c r="R121" s="319"/>
      <c r="S121" s="391"/>
    </row>
    <row r="122" spans="2:19" ht="20.25" customHeight="1" x14ac:dyDescent="0.25">
      <c r="B122" s="319"/>
      <c r="C122" s="319"/>
      <c r="D122" s="319"/>
      <c r="E122" s="319"/>
      <c r="F122" s="319"/>
      <c r="H122" s="357"/>
      <c r="I122" s="319"/>
      <c r="J122" s="319"/>
      <c r="K122" s="319"/>
      <c r="L122" s="319"/>
      <c r="M122" s="319"/>
      <c r="N122" s="319"/>
      <c r="R122" s="319"/>
      <c r="S122" s="391"/>
    </row>
    <row r="123" spans="2:19" ht="20.25" customHeight="1" x14ac:dyDescent="0.25">
      <c r="B123" s="319"/>
      <c r="C123" s="319"/>
      <c r="D123" s="319"/>
      <c r="E123" s="319"/>
      <c r="F123" s="319"/>
      <c r="H123" s="357"/>
      <c r="I123" s="319"/>
      <c r="J123" s="319"/>
      <c r="K123" s="319"/>
      <c r="L123" s="319"/>
      <c r="M123" s="319"/>
      <c r="N123" s="319"/>
      <c r="R123" s="319"/>
      <c r="S123" s="391"/>
    </row>
    <row r="124" spans="2:19" ht="20.25" customHeight="1" x14ac:dyDescent="0.25">
      <c r="B124" s="319"/>
      <c r="C124" s="319"/>
      <c r="D124" s="319"/>
      <c r="E124" s="319"/>
      <c r="F124" s="319"/>
      <c r="H124" s="357"/>
      <c r="I124" s="319"/>
      <c r="J124" s="319"/>
      <c r="K124" s="319"/>
      <c r="L124" s="319"/>
      <c r="M124" s="319"/>
      <c r="N124" s="319"/>
      <c r="R124" s="319"/>
      <c r="S124" s="391"/>
    </row>
    <row r="125" spans="2:19" ht="20.25" customHeight="1" x14ac:dyDescent="0.25">
      <c r="B125" s="319"/>
      <c r="C125" s="319"/>
      <c r="D125" s="319"/>
      <c r="E125" s="319"/>
      <c r="F125" s="319"/>
      <c r="H125" s="357"/>
      <c r="I125" s="319"/>
      <c r="J125" s="319"/>
      <c r="K125" s="319"/>
      <c r="L125" s="319"/>
      <c r="M125" s="319"/>
      <c r="N125" s="319"/>
      <c r="R125" s="319"/>
      <c r="S125" s="391"/>
    </row>
    <row r="126" spans="2:19" ht="20.25" customHeight="1" x14ac:dyDescent="0.25">
      <c r="B126" s="319"/>
      <c r="C126" s="319"/>
      <c r="D126" s="319"/>
      <c r="E126" s="319"/>
      <c r="F126" s="319"/>
      <c r="H126" s="357"/>
      <c r="I126" s="319"/>
      <c r="J126" s="319"/>
      <c r="K126" s="319"/>
      <c r="L126" s="319"/>
      <c r="M126" s="319"/>
      <c r="N126" s="319"/>
      <c r="R126" s="319"/>
      <c r="S126" s="391"/>
    </row>
    <row r="127" spans="2:19" ht="20.25" customHeight="1" x14ac:dyDescent="0.25">
      <c r="B127" s="319"/>
      <c r="C127" s="319"/>
      <c r="D127" s="319"/>
      <c r="E127" s="319"/>
      <c r="F127" s="319"/>
      <c r="H127" s="357"/>
      <c r="I127" s="319"/>
      <c r="J127" s="319"/>
      <c r="K127" s="319"/>
      <c r="L127" s="319"/>
      <c r="M127" s="319"/>
      <c r="N127" s="319"/>
      <c r="R127" s="319"/>
      <c r="S127" s="391"/>
    </row>
    <row r="128" spans="2:19" ht="20.25" customHeight="1" x14ac:dyDescent="0.25">
      <c r="B128" s="319"/>
      <c r="C128" s="319"/>
      <c r="D128" s="319"/>
      <c r="E128" s="319"/>
      <c r="F128" s="319"/>
      <c r="H128" s="357"/>
      <c r="I128" s="319"/>
      <c r="J128" s="319"/>
      <c r="K128" s="319"/>
      <c r="L128" s="319"/>
      <c r="M128" s="319"/>
      <c r="N128" s="319"/>
      <c r="R128" s="319"/>
      <c r="S128" s="391"/>
    </row>
    <row r="129" spans="2:19" ht="20.25" customHeight="1" x14ac:dyDescent="0.25">
      <c r="B129" s="319"/>
      <c r="C129" s="319"/>
      <c r="D129" s="319"/>
      <c r="E129" s="319"/>
      <c r="F129" s="319"/>
      <c r="H129" s="357"/>
      <c r="I129" s="319"/>
      <c r="J129" s="319"/>
      <c r="K129" s="319"/>
      <c r="L129" s="319"/>
      <c r="M129" s="319"/>
      <c r="N129" s="319"/>
      <c r="R129" s="319"/>
      <c r="S129" s="391"/>
    </row>
    <row r="130" spans="2:19" ht="20.25" customHeight="1" x14ac:dyDescent="0.25">
      <c r="B130" s="319"/>
      <c r="C130" s="319"/>
      <c r="D130" s="319"/>
      <c r="E130" s="319"/>
      <c r="F130" s="319"/>
      <c r="H130" s="357"/>
      <c r="I130" s="319"/>
      <c r="J130" s="319"/>
      <c r="K130" s="319"/>
      <c r="L130" s="319"/>
      <c r="M130" s="319"/>
      <c r="N130" s="319"/>
      <c r="R130" s="319"/>
      <c r="S130" s="391"/>
    </row>
    <row r="131" spans="2:19" ht="20.25" customHeight="1" x14ac:dyDescent="0.25">
      <c r="B131" s="319"/>
      <c r="C131" s="319"/>
      <c r="D131" s="319"/>
      <c r="E131" s="319"/>
      <c r="F131" s="319"/>
      <c r="H131" s="357"/>
      <c r="I131" s="319"/>
      <c r="J131" s="319"/>
      <c r="K131" s="319"/>
      <c r="L131" s="319"/>
      <c r="M131" s="319"/>
      <c r="N131" s="319"/>
      <c r="R131" s="319"/>
      <c r="S131" s="391"/>
    </row>
    <row r="132" spans="2:19" ht="20.25" customHeight="1" x14ac:dyDescent="0.25">
      <c r="B132" s="319"/>
      <c r="C132" s="319"/>
      <c r="D132" s="319"/>
      <c r="E132" s="319"/>
      <c r="F132" s="319"/>
      <c r="H132" s="357"/>
      <c r="I132" s="319"/>
      <c r="J132" s="319"/>
      <c r="K132" s="319"/>
      <c r="L132" s="319"/>
      <c r="M132" s="319"/>
      <c r="N132" s="319"/>
      <c r="R132" s="319"/>
      <c r="S132" s="391"/>
    </row>
    <row r="133" spans="2:19" ht="20.25" customHeight="1" x14ac:dyDescent="0.25">
      <c r="B133" s="319"/>
      <c r="C133" s="319"/>
      <c r="D133" s="319"/>
      <c r="E133" s="319"/>
      <c r="F133" s="319"/>
      <c r="H133" s="357"/>
      <c r="I133" s="319"/>
      <c r="J133" s="319"/>
      <c r="K133" s="319"/>
      <c r="L133" s="319"/>
      <c r="M133" s="319"/>
      <c r="N133" s="319"/>
      <c r="R133" s="319"/>
      <c r="S133" s="391"/>
    </row>
    <row r="134" spans="2:19" ht="20.25" customHeight="1" x14ac:dyDescent="0.25">
      <c r="B134" s="319"/>
      <c r="C134" s="319"/>
      <c r="D134" s="319"/>
      <c r="E134" s="319"/>
      <c r="F134" s="319"/>
      <c r="H134" s="357"/>
      <c r="I134" s="319"/>
      <c r="J134" s="319"/>
      <c r="K134" s="319"/>
      <c r="L134" s="319"/>
      <c r="M134" s="319"/>
      <c r="N134" s="319"/>
      <c r="R134" s="319"/>
      <c r="S134" s="391"/>
    </row>
    <row r="135" spans="2:19" ht="20.25" customHeight="1" x14ac:dyDescent="0.25">
      <c r="B135" s="319"/>
      <c r="C135" s="319"/>
      <c r="D135" s="319"/>
      <c r="E135" s="319"/>
      <c r="F135" s="319"/>
      <c r="H135" s="357"/>
      <c r="I135" s="319"/>
      <c r="J135" s="319"/>
      <c r="K135" s="319"/>
      <c r="L135" s="319"/>
      <c r="M135" s="319"/>
      <c r="N135" s="319"/>
      <c r="R135" s="319"/>
      <c r="S135" s="391"/>
    </row>
    <row r="136" spans="2:19" ht="20.25" customHeight="1" x14ac:dyDescent="0.25">
      <c r="B136" s="319"/>
      <c r="C136" s="319"/>
      <c r="D136" s="319"/>
      <c r="E136" s="319"/>
      <c r="F136" s="319"/>
      <c r="H136" s="357"/>
      <c r="I136" s="319"/>
      <c r="J136" s="319"/>
      <c r="K136" s="319"/>
      <c r="L136" s="319"/>
      <c r="M136" s="319"/>
      <c r="N136" s="319"/>
      <c r="R136" s="319"/>
      <c r="S136" s="391"/>
    </row>
    <row r="137" spans="2:19" ht="20.25" customHeight="1" x14ac:dyDescent="0.25">
      <c r="B137" s="319"/>
      <c r="C137" s="319"/>
      <c r="D137" s="319"/>
      <c r="E137" s="319"/>
      <c r="F137" s="319"/>
      <c r="H137" s="357"/>
      <c r="I137" s="319"/>
      <c r="J137" s="319"/>
      <c r="K137" s="319"/>
      <c r="L137" s="319"/>
      <c r="M137" s="319"/>
      <c r="N137" s="319"/>
      <c r="R137" s="319"/>
      <c r="S137" s="391"/>
    </row>
    <row r="138" spans="2:19" ht="20.25" customHeight="1" x14ac:dyDescent="0.25">
      <c r="B138" s="319"/>
      <c r="C138" s="319"/>
      <c r="D138" s="319"/>
      <c r="E138" s="319"/>
      <c r="F138" s="319"/>
      <c r="H138" s="357"/>
      <c r="I138" s="319"/>
      <c r="J138" s="319"/>
      <c r="K138" s="319"/>
      <c r="L138" s="319"/>
      <c r="M138" s="319"/>
      <c r="N138" s="319"/>
      <c r="R138" s="319"/>
      <c r="S138" s="391"/>
    </row>
    <row r="139" spans="2:19" ht="20.25" customHeight="1" x14ac:dyDescent="0.25">
      <c r="B139" s="319"/>
      <c r="C139" s="319"/>
      <c r="D139" s="319"/>
      <c r="E139" s="319"/>
      <c r="F139" s="319"/>
      <c r="H139" s="357"/>
      <c r="I139" s="319"/>
      <c r="J139" s="319"/>
      <c r="K139" s="319"/>
      <c r="L139" s="319"/>
      <c r="M139" s="319"/>
      <c r="N139" s="319"/>
      <c r="R139" s="319"/>
      <c r="S139" s="391"/>
    </row>
    <row r="140" spans="2:19" ht="20.25" customHeight="1" x14ac:dyDescent="0.25">
      <c r="B140" s="319"/>
      <c r="C140" s="319"/>
      <c r="D140" s="319"/>
      <c r="E140" s="319"/>
      <c r="F140" s="319"/>
      <c r="H140" s="357"/>
      <c r="I140" s="319"/>
      <c r="J140" s="319"/>
      <c r="K140" s="319"/>
      <c r="L140" s="319"/>
      <c r="M140" s="319"/>
      <c r="N140" s="319"/>
      <c r="R140" s="319"/>
      <c r="S140" s="391"/>
    </row>
    <row r="141" spans="2:19" ht="20.25" customHeight="1" x14ac:dyDescent="0.25">
      <c r="B141" s="319"/>
      <c r="C141" s="319"/>
      <c r="D141" s="319"/>
      <c r="E141" s="319"/>
      <c r="F141" s="319"/>
      <c r="H141" s="357"/>
      <c r="I141" s="319"/>
      <c r="J141" s="319"/>
      <c r="K141" s="319"/>
      <c r="L141" s="319"/>
      <c r="M141" s="319"/>
      <c r="N141" s="319"/>
      <c r="R141" s="319"/>
      <c r="S141" s="391"/>
    </row>
    <row r="142" spans="2:19" ht="20.25" customHeight="1" x14ac:dyDescent="0.25">
      <c r="B142" s="319"/>
      <c r="C142" s="319"/>
      <c r="D142" s="319"/>
      <c r="E142" s="319"/>
      <c r="F142" s="319"/>
      <c r="H142" s="357"/>
      <c r="I142" s="319"/>
      <c r="J142" s="319"/>
      <c r="K142" s="319"/>
      <c r="L142" s="319"/>
      <c r="M142" s="319"/>
      <c r="N142" s="319"/>
      <c r="R142" s="319"/>
      <c r="S142" s="391"/>
    </row>
    <row r="143" spans="2:19" ht="20.25" customHeight="1" x14ac:dyDescent="0.25">
      <c r="B143" s="319"/>
      <c r="C143" s="319"/>
      <c r="D143" s="319"/>
      <c r="E143" s="319"/>
      <c r="F143" s="319"/>
      <c r="H143" s="357"/>
      <c r="I143" s="319"/>
      <c r="J143" s="319"/>
      <c r="K143" s="319"/>
      <c r="L143" s="319"/>
      <c r="M143" s="319"/>
      <c r="N143" s="319"/>
      <c r="R143" s="319"/>
      <c r="S143" s="391"/>
    </row>
    <row r="144" spans="2:19" ht="20.25" customHeight="1" x14ac:dyDescent="0.25">
      <c r="B144" s="319"/>
      <c r="C144" s="319"/>
      <c r="D144" s="319"/>
      <c r="E144" s="319"/>
      <c r="F144" s="319"/>
      <c r="H144" s="357"/>
      <c r="I144" s="319"/>
      <c r="J144" s="319"/>
      <c r="K144" s="319"/>
      <c r="L144" s="319"/>
      <c r="M144" s="319"/>
      <c r="N144" s="319"/>
      <c r="R144" s="319"/>
      <c r="S144" s="391"/>
    </row>
    <row r="145" spans="2:19" ht="20.25" customHeight="1" x14ac:dyDescent="0.25">
      <c r="B145" s="319"/>
      <c r="C145" s="319"/>
      <c r="D145" s="319"/>
      <c r="E145" s="319"/>
      <c r="F145" s="319"/>
      <c r="H145" s="357"/>
      <c r="I145" s="319"/>
      <c r="J145" s="319"/>
      <c r="K145" s="319"/>
      <c r="L145" s="319"/>
      <c r="M145" s="319"/>
      <c r="N145" s="319"/>
      <c r="R145" s="319"/>
      <c r="S145" s="391"/>
    </row>
    <row r="146" spans="2:19" ht="20.25" customHeight="1" x14ac:dyDescent="0.25">
      <c r="B146" s="319"/>
      <c r="C146" s="319"/>
      <c r="D146" s="319"/>
      <c r="E146" s="319"/>
      <c r="F146" s="319"/>
      <c r="H146" s="357"/>
      <c r="I146" s="319"/>
      <c r="J146" s="319"/>
      <c r="K146" s="319"/>
      <c r="L146" s="319"/>
      <c r="M146" s="319"/>
      <c r="N146" s="319"/>
      <c r="R146" s="319"/>
      <c r="S146" s="391"/>
    </row>
    <row r="147" spans="2:19" ht="20.25" customHeight="1" x14ac:dyDescent="0.25">
      <c r="B147" s="319"/>
      <c r="C147" s="319"/>
      <c r="D147" s="319"/>
      <c r="E147" s="319"/>
      <c r="F147" s="319"/>
      <c r="H147" s="357"/>
      <c r="I147" s="319"/>
      <c r="J147" s="319"/>
      <c r="K147" s="319"/>
      <c r="L147" s="319"/>
      <c r="M147" s="319"/>
      <c r="N147" s="319"/>
      <c r="R147" s="319"/>
      <c r="S147" s="391"/>
    </row>
    <row r="148" spans="2:19" ht="20.25" customHeight="1" x14ac:dyDescent="0.25">
      <c r="B148" s="319"/>
      <c r="C148" s="319"/>
      <c r="D148" s="319"/>
      <c r="E148" s="319"/>
      <c r="F148" s="319"/>
      <c r="H148" s="357"/>
      <c r="I148" s="319"/>
      <c r="J148" s="319"/>
      <c r="K148" s="319"/>
      <c r="L148" s="319"/>
      <c r="M148" s="319"/>
      <c r="N148" s="319"/>
      <c r="R148" s="319"/>
      <c r="S148" s="391"/>
    </row>
    <row r="149" spans="2:19" ht="20.25" customHeight="1" x14ac:dyDescent="0.25">
      <c r="B149" s="319"/>
      <c r="C149" s="319"/>
      <c r="D149" s="319"/>
      <c r="E149" s="319"/>
      <c r="F149" s="319"/>
      <c r="H149" s="357"/>
      <c r="I149" s="319"/>
      <c r="J149" s="319"/>
      <c r="K149" s="319"/>
      <c r="L149" s="319"/>
      <c r="M149" s="319"/>
      <c r="N149" s="319"/>
      <c r="R149" s="319"/>
      <c r="S149" s="391"/>
    </row>
    <row r="150" spans="2:19" ht="20.25" customHeight="1" x14ac:dyDescent="0.25">
      <c r="B150" s="319"/>
      <c r="C150" s="319"/>
      <c r="D150" s="319"/>
      <c r="E150" s="319"/>
      <c r="F150" s="319"/>
      <c r="H150" s="357"/>
      <c r="I150" s="319"/>
      <c r="J150" s="319"/>
      <c r="K150" s="319"/>
      <c r="L150" s="319"/>
      <c r="M150" s="319"/>
      <c r="N150" s="319"/>
      <c r="R150" s="319"/>
      <c r="S150" s="391"/>
    </row>
    <row r="151" spans="2:19" ht="20.25" customHeight="1" x14ac:dyDescent="0.25">
      <c r="B151" s="319"/>
      <c r="C151" s="319"/>
      <c r="D151" s="319"/>
      <c r="E151" s="319"/>
      <c r="F151" s="319"/>
      <c r="H151" s="357"/>
      <c r="I151" s="319"/>
      <c r="J151" s="319"/>
      <c r="K151" s="319"/>
      <c r="L151" s="319"/>
      <c r="M151" s="319"/>
      <c r="N151" s="319"/>
      <c r="R151" s="319"/>
      <c r="S151" s="391"/>
    </row>
    <row r="152" spans="2:19" ht="20.25" customHeight="1" x14ac:dyDescent="0.25">
      <c r="B152" s="319"/>
      <c r="C152" s="319"/>
      <c r="D152" s="319"/>
      <c r="E152" s="319"/>
      <c r="F152" s="319"/>
      <c r="H152" s="357"/>
      <c r="I152" s="319"/>
      <c r="J152" s="319"/>
      <c r="K152" s="319"/>
      <c r="L152" s="319"/>
      <c r="M152" s="319"/>
      <c r="N152" s="319"/>
      <c r="R152" s="319"/>
      <c r="S152" s="391"/>
    </row>
    <row r="153" spans="2:19" ht="20.25" customHeight="1" x14ac:dyDescent="0.25">
      <c r="B153" s="319"/>
      <c r="C153" s="319"/>
      <c r="D153" s="319"/>
      <c r="E153" s="319"/>
      <c r="F153" s="319"/>
      <c r="H153" s="357"/>
      <c r="I153" s="319"/>
      <c r="J153" s="319"/>
      <c r="K153" s="319"/>
      <c r="L153" s="319"/>
      <c r="M153" s="319"/>
      <c r="N153" s="319"/>
      <c r="R153" s="319"/>
      <c r="S153" s="391"/>
    </row>
    <row r="154" spans="2:19" ht="20.25" customHeight="1" x14ac:dyDescent="0.25">
      <c r="B154" s="319"/>
      <c r="C154" s="319"/>
      <c r="D154" s="319"/>
      <c r="E154" s="319"/>
      <c r="F154" s="319"/>
      <c r="H154" s="357"/>
      <c r="I154" s="319"/>
      <c r="J154" s="319"/>
      <c r="K154" s="319"/>
      <c r="L154" s="319"/>
      <c r="M154" s="319"/>
      <c r="N154" s="319"/>
      <c r="R154" s="319"/>
      <c r="S154" s="391"/>
    </row>
    <row r="155" spans="2:19" ht="20.25" customHeight="1" x14ac:dyDescent="0.25">
      <c r="B155" s="319"/>
      <c r="C155" s="319"/>
      <c r="D155" s="319"/>
      <c r="E155" s="319"/>
      <c r="F155" s="319"/>
      <c r="H155" s="357"/>
      <c r="I155" s="319"/>
      <c r="J155" s="319"/>
      <c r="K155" s="319"/>
      <c r="L155" s="319"/>
      <c r="M155" s="319"/>
      <c r="N155" s="319"/>
      <c r="R155" s="319"/>
      <c r="S155" s="391"/>
    </row>
    <row r="156" spans="2:19" ht="20.25" customHeight="1" x14ac:dyDescent="0.25">
      <c r="B156" s="319"/>
      <c r="C156" s="319"/>
      <c r="D156" s="319"/>
      <c r="E156" s="319"/>
      <c r="F156" s="319"/>
      <c r="H156" s="357"/>
      <c r="I156" s="319"/>
      <c r="J156" s="319"/>
      <c r="K156" s="319"/>
      <c r="L156" s="319"/>
      <c r="M156" s="319"/>
      <c r="N156" s="319"/>
      <c r="R156" s="319"/>
      <c r="S156" s="391"/>
    </row>
    <row r="157" spans="2:19" ht="20.25" customHeight="1" x14ac:dyDescent="0.25">
      <c r="B157" s="319"/>
      <c r="C157" s="319"/>
      <c r="D157" s="319"/>
      <c r="E157" s="319"/>
      <c r="F157" s="319"/>
      <c r="H157" s="357"/>
      <c r="I157" s="319"/>
      <c r="J157" s="319"/>
      <c r="K157" s="319"/>
      <c r="L157" s="319"/>
      <c r="M157" s="319"/>
      <c r="N157" s="319"/>
      <c r="R157" s="319"/>
      <c r="S157" s="391"/>
    </row>
    <row r="158" spans="2:19" ht="20.25" customHeight="1" x14ac:dyDescent="0.25">
      <c r="B158" s="319"/>
      <c r="C158" s="319"/>
      <c r="D158" s="319"/>
      <c r="E158" s="319"/>
      <c r="F158" s="319"/>
      <c r="H158" s="357"/>
      <c r="I158" s="319"/>
      <c r="J158" s="319"/>
      <c r="K158" s="319"/>
      <c r="L158" s="319"/>
      <c r="M158" s="319"/>
      <c r="N158" s="319"/>
      <c r="R158" s="319"/>
      <c r="S158" s="391"/>
    </row>
    <row r="159" spans="2:19" ht="20.25" customHeight="1" x14ac:dyDescent="0.25">
      <c r="B159" s="319"/>
      <c r="C159" s="319"/>
      <c r="D159" s="319"/>
      <c r="E159" s="319"/>
      <c r="F159" s="319"/>
      <c r="H159" s="357"/>
      <c r="I159" s="319"/>
      <c r="J159" s="319"/>
      <c r="K159" s="319"/>
      <c r="L159" s="319"/>
      <c r="M159" s="319"/>
      <c r="N159" s="319"/>
      <c r="R159" s="319"/>
      <c r="S159" s="391"/>
    </row>
    <row r="160" spans="2:19" ht="20.25" customHeight="1" x14ac:dyDescent="0.25">
      <c r="B160" s="319"/>
      <c r="C160" s="319"/>
      <c r="D160" s="319"/>
      <c r="E160" s="319"/>
      <c r="F160" s="319"/>
      <c r="H160" s="357"/>
      <c r="I160" s="319"/>
      <c r="J160" s="319"/>
      <c r="K160" s="319"/>
      <c r="L160" s="319"/>
      <c r="M160" s="319"/>
      <c r="N160" s="319"/>
      <c r="R160" s="319"/>
      <c r="S160" s="391"/>
    </row>
    <row r="161" spans="2:19" ht="20.25" customHeight="1" x14ac:dyDescent="0.25">
      <c r="B161" s="319"/>
      <c r="C161" s="319"/>
      <c r="D161" s="319"/>
      <c r="E161" s="319"/>
      <c r="F161" s="319"/>
      <c r="H161" s="357"/>
      <c r="I161" s="319"/>
      <c r="J161" s="319"/>
      <c r="K161" s="319"/>
      <c r="L161" s="319"/>
      <c r="M161" s="319"/>
      <c r="N161" s="319"/>
      <c r="R161" s="319"/>
      <c r="S161" s="391"/>
    </row>
    <row r="162" spans="2:19" ht="20.25" customHeight="1" x14ac:dyDescent="0.25">
      <c r="B162" s="319"/>
      <c r="C162" s="319"/>
      <c r="D162" s="319"/>
      <c r="E162" s="319"/>
      <c r="F162" s="319"/>
      <c r="H162" s="357"/>
      <c r="I162" s="319"/>
      <c r="J162" s="319"/>
      <c r="K162" s="319"/>
      <c r="L162" s="319"/>
      <c r="M162" s="319"/>
      <c r="N162" s="319"/>
      <c r="R162" s="319"/>
      <c r="S162" s="391"/>
    </row>
    <row r="163" spans="2:19" ht="20.25" customHeight="1" x14ac:dyDescent="0.25">
      <c r="B163" s="319"/>
      <c r="C163" s="319"/>
      <c r="D163" s="319"/>
      <c r="E163" s="319"/>
      <c r="F163" s="319"/>
      <c r="H163" s="357"/>
      <c r="I163" s="319"/>
      <c r="J163" s="319"/>
      <c r="K163" s="319"/>
      <c r="L163" s="319"/>
      <c r="M163" s="319"/>
      <c r="N163" s="319"/>
      <c r="R163" s="319"/>
      <c r="S163" s="391"/>
    </row>
    <row r="164" spans="2:19" ht="20.25" customHeight="1" x14ac:dyDescent="0.25">
      <c r="B164" s="319"/>
      <c r="C164" s="319"/>
      <c r="D164" s="319"/>
      <c r="E164" s="319"/>
      <c r="F164" s="319"/>
      <c r="H164" s="357"/>
      <c r="I164" s="319"/>
      <c r="J164" s="319"/>
      <c r="K164" s="319"/>
      <c r="L164" s="319"/>
      <c r="M164" s="319"/>
      <c r="N164" s="319"/>
      <c r="R164" s="319"/>
      <c r="S164" s="391"/>
    </row>
    <row r="165" spans="2:19" ht="20.25" customHeight="1" x14ac:dyDescent="0.25">
      <c r="B165" s="319"/>
      <c r="C165" s="319"/>
      <c r="D165" s="319"/>
      <c r="E165" s="319"/>
      <c r="F165" s="319"/>
      <c r="H165" s="357"/>
      <c r="I165" s="319"/>
      <c r="J165" s="319"/>
      <c r="K165" s="319"/>
      <c r="L165" s="319"/>
      <c r="M165" s="319"/>
      <c r="N165" s="319"/>
      <c r="R165" s="319"/>
      <c r="S165" s="391"/>
    </row>
    <row r="166" spans="2:19" ht="20.25" customHeight="1" x14ac:dyDescent="0.25">
      <c r="B166" s="319"/>
      <c r="C166" s="319"/>
      <c r="D166" s="319"/>
      <c r="E166" s="319"/>
      <c r="F166" s="319"/>
      <c r="H166" s="357"/>
      <c r="I166" s="319"/>
      <c r="J166" s="319"/>
      <c r="K166" s="319"/>
      <c r="L166" s="319"/>
      <c r="M166" s="319"/>
      <c r="N166" s="319"/>
      <c r="R166" s="319"/>
      <c r="S166" s="391"/>
    </row>
    <row r="167" spans="2:19" ht="20.25" customHeight="1" x14ac:dyDescent="0.25">
      <c r="B167" s="319"/>
      <c r="C167" s="319"/>
      <c r="D167" s="319"/>
      <c r="E167" s="319"/>
      <c r="F167" s="319"/>
      <c r="H167" s="357"/>
      <c r="I167" s="319"/>
      <c r="J167" s="319"/>
      <c r="K167" s="319"/>
      <c r="L167" s="319"/>
      <c r="M167" s="319"/>
      <c r="N167" s="319"/>
      <c r="R167" s="319"/>
      <c r="S167" s="391"/>
    </row>
    <row r="168" spans="2:19" ht="20.25" customHeight="1" x14ac:dyDescent="0.25">
      <c r="B168" s="319"/>
      <c r="C168" s="319"/>
      <c r="D168" s="319"/>
      <c r="E168" s="319"/>
      <c r="F168" s="319"/>
      <c r="H168" s="357"/>
      <c r="I168" s="319"/>
      <c r="J168" s="319"/>
      <c r="K168" s="319"/>
      <c r="L168" s="319"/>
      <c r="M168" s="319"/>
      <c r="N168" s="319"/>
      <c r="R168" s="319"/>
      <c r="S168" s="391"/>
    </row>
    <row r="169" spans="2:19" ht="20.25" customHeight="1" x14ac:dyDescent="0.25">
      <c r="B169" s="319"/>
      <c r="C169" s="319"/>
      <c r="D169" s="319"/>
      <c r="E169" s="319"/>
      <c r="F169" s="319"/>
      <c r="H169" s="357"/>
      <c r="I169" s="319"/>
      <c r="J169" s="319"/>
      <c r="K169" s="319"/>
      <c r="L169" s="319"/>
      <c r="M169" s="319"/>
      <c r="N169" s="319"/>
      <c r="R169" s="319"/>
      <c r="S169" s="391"/>
    </row>
    <row r="170" spans="2:19" ht="20.25" customHeight="1" x14ac:dyDescent="0.25">
      <c r="B170" s="319"/>
      <c r="C170" s="319"/>
      <c r="D170" s="319"/>
      <c r="E170" s="319"/>
      <c r="F170" s="319"/>
      <c r="H170" s="357"/>
      <c r="I170" s="319"/>
      <c r="J170" s="319"/>
      <c r="K170" s="319"/>
      <c r="L170" s="319"/>
      <c r="M170" s="319"/>
      <c r="N170" s="319"/>
      <c r="R170" s="319"/>
      <c r="S170" s="391"/>
    </row>
    <row r="171" spans="2:19" ht="20.25" customHeight="1" x14ac:dyDescent="0.25">
      <c r="B171" s="319"/>
      <c r="C171" s="319"/>
      <c r="D171" s="319"/>
      <c r="E171" s="319"/>
      <c r="F171" s="319"/>
      <c r="H171" s="357"/>
      <c r="I171" s="319"/>
      <c r="J171" s="319"/>
      <c r="K171" s="319"/>
      <c r="L171" s="319"/>
      <c r="M171" s="319"/>
      <c r="N171" s="319"/>
      <c r="R171" s="319"/>
      <c r="S171" s="391"/>
    </row>
    <row r="172" spans="2:19" ht="20.25" customHeight="1" x14ac:dyDescent="0.25">
      <c r="B172" s="319"/>
      <c r="C172" s="319"/>
      <c r="D172" s="319"/>
      <c r="E172" s="319"/>
      <c r="F172" s="319"/>
      <c r="H172" s="357"/>
      <c r="I172" s="319"/>
      <c r="J172" s="319"/>
      <c r="K172" s="319"/>
      <c r="L172" s="319"/>
      <c r="M172" s="319"/>
      <c r="N172" s="319"/>
      <c r="R172" s="319"/>
      <c r="S172" s="391"/>
    </row>
    <row r="173" spans="2:19" ht="20.25" customHeight="1" x14ac:dyDescent="0.25">
      <c r="B173" s="319"/>
      <c r="C173" s="319"/>
      <c r="D173" s="319"/>
      <c r="E173" s="319"/>
      <c r="F173" s="319"/>
      <c r="H173" s="357"/>
      <c r="I173" s="319"/>
      <c r="J173" s="319"/>
      <c r="K173" s="319"/>
      <c r="L173" s="319"/>
      <c r="M173" s="319"/>
      <c r="N173" s="319"/>
      <c r="R173" s="319"/>
      <c r="S173" s="391"/>
    </row>
    <row r="174" spans="2:19" ht="20.25" customHeight="1" x14ac:dyDescent="0.25">
      <c r="B174" s="319"/>
      <c r="C174" s="319"/>
      <c r="D174" s="319"/>
      <c r="E174" s="319"/>
      <c r="F174" s="319"/>
      <c r="H174" s="357"/>
      <c r="I174" s="319"/>
      <c r="J174" s="319"/>
      <c r="K174" s="319"/>
      <c r="L174" s="319"/>
      <c r="M174" s="319"/>
      <c r="N174" s="319"/>
      <c r="R174" s="319"/>
      <c r="S174" s="391"/>
    </row>
    <row r="175" spans="2:19" ht="20.25" customHeight="1" x14ac:dyDescent="0.25">
      <c r="B175" s="319"/>
      <c r="C175" s="319"/>
      <c r="D175" s="319"/>
      <c r="E175" s="319"/>
      <c r="F175" s="319"/>
      <c r="H175" s="357"/>
      <c r="I175" s="319"/>
      <c r="J175" s="319"/>
      <c r="K175" s="319"/>
      <c r="L175" s="319"/>
      <c r="M175" s="319"/>
      <c r="N175" s="319"/>
      <c r="R175" s="319"/>
      <c r="S175" s="391"/>
    </row>
    <row r="176" spans="2:19" ht="20.25" customHeight="1" x14ac:dyDescent="0.25">
      <c r="B176" s="319"/>
      <c r="C176" s="319"/>
      <c r="D176" s="319"/>
      <c r="E176" s="319"/>
      <c r="F176" s="319"/>
      <c r="H176" s="357"/>
      <c r="I176" s="319"/>
      <c r="J176" s="319"/>
      <c r="K176" s="319"/>
      <c r="L176" s="319"/>
      <c r="M176" s="319"/>
      <c r="N176" s="319"/>
      <c r="R176" s="319"/>
      <c r="S176" s="391"/>
    </row>
    <row r="177" spans="2:19" ht="20.25" customHeight="1" x14ac:dyDescent="0.25">
      <c r="B177" s="319"/>
      <c r="C177" s="319"/>
      <c r="D177" s="319"/>
      <c r="E177" s="319"/>
      <c r="F177" s="319"/>
      <c r="H177" s="357"/>
      <c r="I177" s="319"/>
      <c r="J177" s="319"/>
      <c r="K177" s="319"/>
      <c r="L177" s="319"/>
      <c r="M177" s="319"/>
      <c r="N177" s="319"/>
      <c r="R177" s="319"/>
      <c r="S177" s="391"/>
    </row>
    <row r="178" spans="2:19" ht="20.25" customHeight="1" x14ac:dyDescent="0.25">
      <c r="B178" s="319"/>
      <c r="C178" s="319"/>
      <c r="D178" s="319"/>
      <c r="E178" s="319"/>
      <c r="F178" s="319"/>
      <c r="H178" s="357"/>
      <c r="I178" s="319"/>
      <c r="J178" s="319"/>
      <c r="K178" s="319"/>
      <c r="L178" s="319"/>
      <c r="M178" s="319"/>
      <c r="N178" s="319"/>
      <c r="R178" s="319"/>
      <c r="S178" s="391"/>
    </row>
    <row r="179" spans="2:19" ht="20.25" customHeight="1" x14ac:dyDescent="0.25">
      <c r="B179" s="319"/>
      <c r="C179" s="319"/>
      <c r="D179" s="319"/>
      <c r="E179" s="319"/>
      <c r="F179" s="319"/>
      <c r="H179" s="357"/>
      <c r="I179" s="319"/>
      <c r="J179" s="319"/>
      <c r="K179" s="319"/>
      <c r="L179" s="319"/>
      <c r="M179" s="319"/>
      <c r="N179" s="319"/>
      <c r="R179" s="319"/>
      <c r="S179" s="391"/>
    </row>
    <row r="180" spans="2:19" ht="20.25" customHeight="1" x14ac:dyDescent="0.25">
      <c r="B180" s="319"/>
      <c r="C180" s="319"/>
      <c r="D180" s="319"/>
      <c r="E180" s="319"/>
      <c r="F180" s="319"/>
      <c r="H180" s="357"/>
      <c r="I180" s="319"/>
      <c r="J180" s="319"/>
      <c r="K180" s="319"/>
      <c r="L180" s="319"/>
      <c r="M180" s="319"/>
      <c r="N180" s="319"/>
      <c r="R180" s="319"/>
      <c r="S180" s="391"/>
    </row>
    <row r="181" spans="2:19" ht="20.25" customHeight="1" x14ac:dyDescent="0.25">
      <c r="B181" s="319"/>
      <c r="C181" s="319"/>
      <c r="D181" s="319"/>
      <c r="E181" s="319"/>
      <c r="F181" s="319"/>
      <c r="H181" s="357"/>
      <c r="I181" s="319"/>
      <c r="J181" s="319"/>
      <c r="K181" s="319"/>
      <c r="L181" s="319"/>
      <c r="M181" s="319"/>
      <c r="N181" s="319"/>
      <c r="R181" s="319"/>
      <c r="S181" s="391"/>
    </row>
    <row r="182" spans="2:19" ht="20.25" customHeight="1" x14ac:dyDescent="0.25">
      <c r="B182" s="319"/>
      <c r="C182" s="319"/>
      <c r="D182" s="319"/>
      <c r="E182" s="319"/>
      <c r="F182" s="319"/>
      <c r="H182" s="357"/>
      <c r="I182" s="319"/>
      <c r="J182" s="319"/>
      <c r="K182" s="319"/>
      <c r="L182" s="319"/>
      <c r="M182" s="319"/>
      <c r="N182" s="319"/>
      <c r="R182" s="319"/>
      <c r="S182" s="391"/>
    </row>
    <row r="183" spans="2:19" ht="20.25" customHeight="1" x14ac:dyDescent="0.25">
      <c r="B183" s="319"/>
      <c r="C183" s="319"/>
      <c r="D183" s="319"/>
      <c r="E183" s="319"/>
      <c r="F183" s="319"/>
      <c r="H183" s="357"/>
      <c r="I183" s="319"/>
      <c r="J183" s="319"/>
      <c r="K183" s="319"/>
      <c r="L183" s="319"/>
      <c r="M183" s="319"/>
      <c r="N183" s="319"/>
      <c r="R183" s="319"/>
      <c r="S183" s="391"/>
    </row>
    <row r="184" spans="2:19" ht="20.25" customHeight="1" x14ac:dyDescent="0.25">
      <c r="B184" s="319"/>
      <c r="C184" s="319"/>
      <c r="D184" s="319"/>
      <c r="E184" s="319"/>
      <c r="F184" s="319"/>
      <c r="H184" s="357"/>
      <c r="I184" s="319"/>
      <c r="J184" s="319"/>
      <c r="K184" s="319"/>
      <c r="L184" s="319"/>
      <c r="M184" s="319"/>
      <c r="N184" s="319"/>
      <c r="R184" s="319"/>
      <c r="S184" s="391"/>
    </row>
    <row r="185" spans="2:19" ht="20.25" customHeight="1" x14ac:dyDescent="0.25">
      <c r="B185" s="319"/>
      <c r="C185" s="319"/>
      <c r="D185" s="319"/>
      <c r="E185" s="319"/>
      <c r="F185" s="319"/>
      <c r="H185" s="357"/>
      <c r="I185" s="319"/>
      <c r="J185" s="319"/>
      <c r="K185" s="319"/>
      <c r="L185" s="319"/>
      <c r="M185" s="319"/>
      <c r="N185" s="319"/>
      <c r="R185" s="319"/>
      <c r="S185" s="391"/>
    </row>
    <row r="186" spans="2:19" ht="20.25" customHeight="1" x14ac:dyDescent="0.25">
      <c r="B186" s="319"/>
      <c r="C186" s="319"/>
      <c r="D186" s="319"/>
      <c r="E186" s="319"/>
      <c r="F186" s="319"/>
      <c r="H186" s="357"/>
      <c r="I186" s="319"/>
      <c r="J186" s="319"/>
      <c r="K186" s="319"/>
      <c r="L186" s="319"/>
      <c r="M186" s="319"/>
      <c r="N186" s="319"/>
      <c r="R186" s="319"/>
      <c r="S186" s="391"/>
    </row>
    <row r="187" spans="2:19" ht="20.25" customHeight="1" x14ac:dyDescent="0.25">
      <c r="B187" s="319"/>
      <c r="C187" s="319"/>
      <c r="D187" s="319"/>
      <c r="E187" s="319"/>
      <c r="F187" s="319"/>
      <c r="H187" s="357"/>
      <c r="I187" s="319"/>
      <c r="J187" s="319"/>
      <c r="K187" s="319"/>
      <c r="L187" s="319"/>
      <c r="M187" s="319"/>
      <c r="N187" s="319"/>
      <c r="R187" s="319"/>
      <c r="S187" s="391"/>
    </row>
    <row r="188" spans="2:19" ht="20.25" customHeight="1" x14ac:dyDescent="0.25">
      <c r="B188" s="319"/>
      <c r="C188" s="319"/>
      <c r="D188" s="319"/>
      <c r="E188" s="319"/>
      <c r="F188" s="319"/>
      <c r="H188" s="357"/>
      <c r="I188" s="319"/>
      <c r="J188" s="319"/>
      <c r="K188" s="319"/>
      <c r="L188" s="319"/>
      <c r="M188" s="319"/>
      <c r="N188" s="319"/>
      <c r="R188" s="319"/>
      <c r="S188" s="391"/>
    </row>
    <row r="189" spans="2:19" ht="20.25" customHeight="1" x14ac:dyDescent="0.25">
      <c r="B189" s="319"/>
      <c r="C189" s="319"/>
      <c r="D189" s="319"/>
      <c r="E189" s="319"/>
      <c r="F189" s="319"/>
      <c r="H189" s="357"/>
      <c r="I189" s="319"/>
      <c r="J189" s="319"/>
      <c r="K189" s="319"/>
      <c r="L189" s="319"/>
      <c r="M189" s="319"/>
      <c r="N189" s="319"/>
      <c r="R189" s="319"/>
      <c r="S189" s="391"/>
    </row>
    <row r="190" spans="2:19" ht="20.25" customHeight="1" x14ac:dyDescent="0.25">
      <c r="B190" s="319"/>
      <c r="C190" s="319"/>
      <c r="D190" s="319"/>
      <c r="E190" s="319"/>
      <c r="F190" s="319"/>
      <c r="H190" s="357"/>
      <c r="I190" s="319"/>
      <c r="J190" s="319"/>
      <c r="K190" s="319"/>
      <c r="L190" s="319"/>
      <c r="M190" s="319"/>
      <c r="N190" s="319"/>
      <c r="R190" s="319"/>
      <c r="S190" s="391"/>
    </row>
    <row r="191" spans="2:19" ht="20.25" customHeight="1" x14ac:dyDescent="0.25">
      <c r="B191" s="319"/>
      <c r="C191" s="319"/>
      <c r="D191" s="319"/>
      <c r="E191" s="319"/>
      <c r="F191" s="319"/>
      <c r="H191" s="357"/>
      <c r="I191" s="319"/>
      <c r="J191" s="319"/>
      <c r="K191" s="319"/>
      <c r="L191" s="319"/>
      <c r="M191" s="319"/>
      <c r="N191" s="319"/>
      <c r="R191" s="319"/>
      <c r="S191" s="391"/>
    </row>
    <row r="192" spans="2:19" ht="20.25" customHeight="1" x14ac:dyDescent="0.25">
      <c r="B192" s="319"/>
      <c r="C192" s="319"/>
      <c r="D192" s="319"/>
      <c r="E192" s="319"/>
      <c r="F192" s="319"/>
      <c r="H192" s="357"/>
      <c r="I192" s="319"/>
      <c r="J192" s="319"/>
      <c r="K192" s="319"/>
      <c r="L192" s="319"/>
      <c r="M192" s="319"/>
      <c r="N192" s="319"/>
      <c r="R192" s="319"/>
      <c r="S192" s="391"/>
    </row>
    <row r="193" spans="2:19" ht="20.25" customHeight="1" x14ac:dyDescent="0.25">
      <c r="B193" s="319"/>
      <c r="C193" s="319"/>
      <c r="D193" s="319"/>
      <c r="E193" s="319"/>
      <c r="F193" s="319"/>
      <c r="H193" s="357"/>
      <c r="I193" s="319"/>
      <c r="J193" s="319"/>
      <c r="K193" s="319"/>
      <c r="L193" s="319"/>
      <c r="M193" s="319"/>
      <c r="N193" s="319"/>
      <c r="R193" s="319"/>
      <c r="S193" s="391"/>
    </row>
    <row r="194" spans="2:19" ht="20.25" customHeight="1" x14ac:dyDescent="0.25">
      <c r="B194" s="319"/>
      <c r="C194" s="319"/>
      <c r="D194" s="319"/>
      <c r="E194" s="319"/>
      <c r="F194" s="319"/>
      <c r="H194" s="357"/>
      <c r="I194" s="319"/>
      <c r="J194" s="319"/>
      <c r="K194" s="319"/>
      <c r="L194" s="319"/>
      <c r="M194" s="319"/>
      <c r="N194" s="319"/>
      <c r="R194" s="319"/>
      <c r="S194" s="391"/>
    </row>
    <row r="195" spans="2:19" ht="20.25" customHeight="1" x14ac:dyDescent="0.25">
      <c r="B195" s="319"/>
      <c r="C195" s="319"/>
      <c r="D195" s="319"/>
      <c r="E195" s="319"/>
      <c r="F195" s="319"/>
      <c r="H195" s="357"/>
      <c r="I195" s="319"/>
      <c r="J195" s="319"/>
      <c r="K195" s="319"/>
      <c r="L195" s="319"/>
      <c r="M195" s="319"/>
      <c r="N195" s="319"/>
      <c r="R195" s="319"/>
      <c r="S195" s="391"/>
    </row>
    <row r="196" spans="2:19" ht="20.25" customHeight="1" x14ac:dyDescent="0.25">
      <c r="B196" s="319"/>
      <c r="C196" s="319"/>
      <c r="D196" s="319"/>
      <c r="E196" s="319"/>
      <c r="F196" s="319"/>
      <c r="H196" s="357"/>
      <c r="I196" s="319"/>
      <c r="J196" s="319"/>
      <c r="K196" s="319"/>
      <c r="L196" s="319"/>
      <c r="M196" s="319"/>
      <c r="N196" s="319"/>
      <c r="R196" s="319"/>
      <c r="S196" s="391"/>
    </row>
    <row r="197" spans="2:19" ht="20.25" customHeight="1" x14ac:dyDescent="0.25">
      <c r="B197" s="319"/>
      <c r="C197" s="319"/>
      <c r="D197" s="319"/>
      <c r="E197" s="319"/>
      <c r="F197" s="319"/>
      <c r="H197" s="357"/>
      <c r="I197" s="319"/>
      <c r="J197" s="319"/>
      <c r="K197" s="319"/>
      <c r="L197" s="319"/>
      <c r="M197" s="319"/>
      <c r="N197" s="319"/>
      <c r="R197" s="319"/>
      <c r="S197" s="391"/>
    </row>
    <row r="198" spans="2:19" ht="20.25" customHeight="1" x14ac:dyDescent="0.25">
      <c r="B198" s="319"/>
      <c r="C198" s="319"/>
      <c r="D198" s="319"/>
      <c r="E198" s="319"/>
      <c r="F198" s="319"/>
      <c r="H198" s="357"/>
      <c r="I198" s="319"/>
      <c r="J198" s="319"/>
      <c r="K198" s="319"/>
      <c r="L198" s="319"/>
      <c r="M198" s="319"/>
      <c r="N198" s="319"/>
      <c r="R198" s="319"/>
      <c r="S198" s="391"/>
    </row>
    <row r="199" spans="2:19" ht="20.25" customHeight="1" x14ac:dyDescent="0.25">
      <c r="B199" s="319"/>
      <c r="C199" s="319"/>
      <c r="D199" s="319"/>
      <c r="E199" s="319"/>
      <c r="F199" s="319"/>
      <c r="H199" s="357"/>
      <c r="I199" s="319"/>
      <c r="J199" s="319"/>
      <c r="K199" s="319"/>
      <c r="L199" s="319"/>
      <c r="M199" s="319"/>
      <c r="N199" s="319"/>
      <c r="R199" s="319"/>
      <c r="S199" s="391"/>
    </row>
    <row r="200" spans="2:19" ht="20.25" customHeight="1" x14ac:dyDescent="0.25">
      <c r="B200" s="319"/>
      <c r="C200" s="319"/>
      <c r="D200" s="319"/>
      <c r="E200" s="319"/>
      <c r="F200" s="319"/>
      <c r="H200" s="357"/>
      <c r="I200" s="319"/>
      <c r="J200" s="319"/>
      <c r="K200" s="319"/>
      <c r="L200" s="319"/>
      <c r="M200" s="319"/>
      <c r="N200" s="319"/>
      <c r="R200" s="319"/>
      <c r="S200" s="391"/>
    </row>
    <row r="201" spans="2:19" ht="20.25" customHeight="1" x14ac:dyDescent="0.25">
      <c r="B201" s="319"/>
      <c r="C201" s="319"/>
      <c r="D201" s="319"/>
      <c r="E201" s="319"/>
      <c r="F201" s="319"/>
      <c r="H201" s="357"/>
      <c r="I201" s="319"/>
      <c r="J201" s="319"/>
      <c r="K201" s="319"/>
      <c r="L201" s="319"/>
      <c r="M201" s="319"/>
      <c r="N201" s="319"/>
      <c r="R201" s="319"/>
      <c r="S201" s="391"/>
    </row>
    <row r="202" spans="2:19" ht="20.25" customHeight="1" x14ac:dyDescent="0.25">
      <c r="B202" s="319"/>
      <c r="C202" s="319"/>
      <c r="D202" s="319"/>
      <c r="E202" s="319"/>
      <c r="F202" s="319"/>
      <c r="H202" s="357"/>
      <c r="I202" s="319"/>
      <c r="J202" s="319"/>
      <c r="K202" s="319"/>
      <c r="L202" s="319"/>
      <c r="M202" s="319"/>
      <c r="N202" s="319"/>
      <c r="R202" s="319"/>
      <c r="S202" s="391"/>
    </row>
    <row r="203" spans="2:19" ht="20.25" customHeight="1" x14ac:dyDescent="0.25">
      <c r="B203" s="319"/>
      <c r="C203" s="319"/>
      <c r="D203" s="319"/>
      <c r="E203" s="319"/>
      <c r="F203" s="319"/>
      <c r="H203" s="357"/>
      <c r="I203" s="319"/>
      <c r="J203" s="319"/>
      <c r="K203" s="319"/>
      <c r="L203" s="319"/>
      <c r="M203" s="319"/>
      <c r="N203" s="319"/>
      <c r="R203" s="319"/>
      <c r="S203" s="391"/>
    </row>
    <row r="204" spans="2:19" ht="20.25" customHeight="1" x14ac:dyDescent="0.25">
      <c r="B204" s="319"/>
      <c r="C204" s="319"/>
      <c r="D204" s="319"/>
      <c r="E204" s="319"/>
      <c r="F204" s="319"/>
      <c r="H204" s="357"/>
      <c r="I204" s="319"/>
      <c r="J204" s="319"/>
      <c r="K204" s="319"/>
      <c r="L204" s="319"/>
      <c r="M204" s="319"/>
      <c r="N204" s="319"/>
      <c r="R204" s="319"/>
      <c r="S204" s="391"/>
    </row>
    <row r="205" spans="2:19" ht="20.25" customHeight="1" x14ac:dyDescent="0.25">
      <c r="B205" s="319"/>
      <c r="C205" s="319"/>
      <c r="D205" s="319"/>
      <c r="E205" s="319"/>
      <c r="F205" s="319"/>
      <c r="H205" s="357"/>
      <c r="I205" s="319"/>
      <c r="J205" s="319"/>
      <c r="K205" s="319"/>
      <c r="L205" s="319"/>
      <c r="M205" s="319"/>
      <c r="N205" s="319"/>
      <c r="R205" s="319"/>
      <c r="S205" s="391"/>
    </row>
    <row r="206" spans="2:19" ht="20.25" customHeight="1" x14ac:dyDescent="0.25">
      <c r="B206" s="319"/>
      <c r="C206" s="319"/>
      <c r="D206" s="319"/>
      <c r="E206" s="319"/>
      <c r="F206" s="319"/>
      <c r="H206" s="357"/>
      <c r="I206" s="319"/>
      <c r="J206" s="319"/>
      <c r="K206" s="319"/>
      <c r="L206" s="319"/>
      <c r="M206" s="319"/>
      <c r="N206" s="319"/>
      <c r="R206" s="319"/>
      <c r="S206" s="391"/>
    </row>
    <row r="207" spans="2:19" ht="20.25" customHeight="1" x14ac:dyDescent="0.25">
      <c r="B207" s="319"/>
      <c r="C207" s="319"/>
      <c r="D207" s="319"/>
      <c r="E207" s="319"/>
      <c r="F207" s="319"/>
      <c r="H207" s="357"/>
      <c r="I207" s="319"/>
      <c r="J207" s="319"/>
      <c r="K207" s="319"/>
      <c r="L207" s="319"/>
      <c r="M207" s="319"/>
      <c r="N207" s="319"/>
      <c r="R207" s="319"/>
      <c r="S207" s="391"/>
    </row>
    <row r="208" spans="2:19" ht="20.25" customHeight="1" x14ac:dyDescent="0.25">
      <c r="B208" s="319"/>
      <c r="C208" s="319"/>
      <c r="D208" s="319"/>
      <c r="E208" s="319"/>
      <c r="F208" s="319"/>
      <c r="H208" s="357"/>
      <c r="I208" s="319"/>
      <c r="J208" s="319"/>
      <c r="K208" s="319"/>
      <c r="L208" s="319"/>
      <c r="M208" s="319"/>
      <c r="N208" s="319"/>
      <c r="R208" s="319"/>
      <c r="S208" s="391"/>
    </row>
    <row r="209" spans="2:19" ht="20.25" customHeight="1" x14ac:dyDescent="0.25">
      <c r="B209" s="319"/>
      <c r="C209" s="319"/>
      <c r="D209" s="319"/>
      <c r="E209" s="319"/>
      <c r="F209" s="319"/>
      <c r="H209" s="357"/>
      <c r="I209" s="319"/>
      <c r="J209" s="319"/>
      <c r="K209" s="319"/>
      <c r="L209" s="319"/>
      <c r="M209" s="319"/>
      <c r="N209" s="319"/>
      <c r="R209" s="319"/>
      <c r="S209" s="391"/>
    </row>
    <row r="210" spans="2:19" ht="20.25" customHeight="1" x14ac:dyDescent="0.25">
      <c r="B210" s="319"/>
      <c r="C210" s="319"/>
      <c r="D210" s="319"/>
      <c r="E210" s="319"/>
      <c r="F210" s="319"/>
      <c r="H210" s="357"/>
      <c r="I210" s="319"/>
      <c r="J210" s="319"/>
      <c r="K210" s="319"/>
      <c r="L210" s="319"/>
      <c r="M210" s="319"/>
      <c r="N210" s="319"/>
      <c r="R210" s="319"/>
      <c r="S210" s="391"/>
    </row>
    <row r="211" spans="2:19" ht="20.25" customHeight="1" x14ac:dyDescent="0.25">
      <c r="B211" s="319"/>
      <c r="C211" s="319"/>
      <c r="D211" s="319"/>
      <c r="E211" s="319"/>
      <c r="F211" s="319"/>
      <c r="H211" s="357"/>
      <c r="I211" s="319"/>
      <c r="J211" s="319"/>
      <c r="K211" s="319"/>
      <c r="L211" s="319"/>
      <c r="M211" s="319"/>
      <c r="N211" s="319"/>
      <c r="R211" s="319"/>
      <c r="S211" s="391"/>
    </row>
    <row r="212" spans="2:19" ht="20.25" customHeight="1" x14ac:dyDescent="0.25">
      <c r="B212" s="319"/>
      <c r="C212" s="319"/>
      <c r="D212" s="319"/>
      <c r="E212" s="319"/>
      <c r="F212" s="319"/>
      <c r="H212" s="357"/>
      <c r="I212" s="319"/>
      <c r="J212" s="319"/>
      <c r="K212" s="319"/>
      <c r="L212" s="319"/>
      <c r="M212" s="319"/>
      <c r="N212" s="319"/>
      <c r="R212" s="319"/>
      <c r="S212" s="391"/>
    </row>
    <row r="213" spans="2:19" ht="20.25" customHeight="1" x14ac:dyDescent="0.25">
      <c r="B213" s="319"/>
      <c r="C213" s="319"/>
      <c r="D213" s="319"/>
      <c r="E213" s="319"/>
      <c r="F213" s="319"/>
      <c r="H213" s="357"/>
      <c r="I213" s="319"/>
      <c r="J213" s="319"/>
      <c r="K213" s="319"/>
      <c r="L213" s="319"/>
      <c r="M213" s="319"/>
      <c r="N213" s="319"/>
      <c r="R213" s="319"/>
      <c r="S213" s="391"/>
    </row>
    <row r="214" spans="2:19" ht="20.25" customHeight="1" x14ac:dyDescent="0.25">
      <c r="B214" s="319"/>
      <c r="C214" s="319"/>
      <c r="D214" s="319"/>
      <c r="E214" s="319"/>
      <c r="F214" s="319"/>
      <c r="H214" s="357"/>
      <c r="I214" s="319"/>
      <c r="J214" s="319"/>
      <c r="K214" s="319"/>
      <c r="L214" s="319"/>
      <c r="M214" s="319"/>
      <c r="N214" s="319"/>
      <c r="R214" s="319"/>
      <c r="S214" s="391"/>
    </row>
    <row r="215" spans="2:19" ht="20.25" customHeight="1" x14ac:dyDescent="0.25">
      <c r="B215" s="319"/>
      <c r="C215" s="319"/>
      <c r="D215" s="319"/>
      <c r="E215" s="319"/>
      <c r="F215" s="319"/>
      <c r="H215" s="357"/>
      <c r="I215" s="319"/>
      <c r="J215" s="319"/>
      <c r="K215" s="319"/>
      <c r="L215" s="319"/>
      <c r="M215" s="319"/>
      <c r="N215" s="319"/>
      <c r="R215" s="319"/>
      <c r="S215" s="391"/>
    </row>
    <row r="216" spans="2:19" ht="20.25" customHeight="1" x14ac:dyDescent="0.25">
      <c r="B216" s="319"/>
      <c r="C216" s="319"/>
      <c r="D216" s="319"/>
      <c r="E216" s="319"/>
      <c r="F216" s="319"/>
      <c r="H216" s="357"/>
      <c r="I216" s="319"/>
      <c r="J216" s="319"/>
      <c r="K216" s="319"/>
      <c r="L216" s="319"/>
      <c r="M216" s="319"/>
      <c r="N216" s="319"/>
      <c r="R216" s="319"/>
      <c r="S216" s="391"/>
    </row>
    <row r="217" spans="2:19" ht="20.25" customHeight="1" x14ac:dyDescent="0.25">
      <c r="B217" s="319"/>
      <c r="C217" s="319"/>
      <c r="D217" s="319"/>
      <c r="E217" s="319"/>
      <c r="F217" s="319"/>
      <c r="H217" s="357"/>
      <c r="I217" s="319"/>
      <c r="J217" s="319"/>
      <c r="K217" s="319"/>
      <c r="L217" s="319"/>
      <c r="M217" s="319"/>
      <c r="N217" s="319"/>
      <c r="R217" s="319"/>
      <c r="S217" s="391"/>
    </row>
    <row r="218" spans="2:19" ht="20.25" customHeight="1" x14ac:dyDescent="0.25">
      <c r="B218" s="319"/>
      <c r="C218" s="319"/>
      <c r="D218" s="319"/>
      <c r="E218" s="319"/>
      <c r="F218" s="319"/>
      <c r="H218" s="357"/>
      <c r="I218" s="319"/>
      <c r="J218" s="319"/>
      <c r="K218" s="319"/>
      <c r="L218" s="319"/>
      <c r="M218" s="319"/>
      <c r="N218" s="319"/>
      <c r="R218" s="319"/>
      <c r="S218" s="391"/>
    </row>
    <row r="219" spans="2:19" ht="20.25" customHeight="1" x14ac:dyDescent="0.25">
      <c r="B219" s="319"/>
      <c r="C219" s="319"/>
      <c r="D219" s="319"/>
      <c r="E219" s="319"/>
      <c r="F219" s="319"/>
      <c r="H219" s="357"/>
      <c r="I219" s="319"/>
      <c r="J219" s="319"/>
      <c r="K219" s="319"/>
      <c r="L219" s="319"/>
      <c r="M219" s="319"/>
      <c r="N219" s="319"/>
      <c r="R219" s="319"/>
      <c r="S219" s="391"/>
    </row>
    <row r="220" spans="2:19" ht="20.25" customHeight="1" x14ac:dyDescent="0.25">
      <c r="B220" s="319"/>
      <c r="C220" s="319"/>
      <c r="D220" s="319"/>
      <c r="E220" s="319"/>
      <c r="F220" s="319"/>
      <c r="H220" s="357"/>
      <c r="I220" s="319"/>
      <c r="J220" s="319"/>
      <c r="K220" s="319"/>
      <c r="L220" s="319"/>
      <c r="M220" s="319"/>
      <c r="N220" s="319"/>
      <c r="R220" s="319"/>
      <c r="S220" s="391"/>
    </row>
    <row r="221" spans="2:19" ht="20.25" customHeight="1" x14ac:dyDescent="0.25">
      <c r="B221" s="319"/>
      <c r="C221" s="319"/>
      <c r="D221" s="319"/>
      <c r="E221" s="319"/>
      <c r="F221" s="319"/>
      <c r="H221" s="357"/>
      <c r="I221" s="319"/>
      <c r="J221" s="319"/>
      <c r="K221" s="319"/>
      <c r="L221" s="319"/>
      <c r="M221" s="319"/>
      <c r="N221" s="319"/>
      <c r="R221" s="319"/>
      <c r="S221" s="391"/>
    </row>
    <row r="222" spans="2:19" ht="20.25" customHeight="1" x14ac:dyDescent="0.25">
      <c r="B222" s="319"/>
      <c r="C222" s="319"/>
      <c r="D222" s="319"/>
      <c r="E222" s="319"/>
      <c r="F222" s="319"/>
      <c r="H222" s="357"/>
      <c r="I222" s="319"/>
      <c r="J222" s="319"/>
      <c r="K222" s="319"/>
      <c r="L222" s="319"/>
      <c r="M222" s="319"/>
      <c r="N222" s="319"/>
      <c r="R222" s="319"/>
      <c r="S222" s="391"/>
    </row>
    <row r="223" spans="2:19" ht="20.25" customHeight="1" x14ac:dyDescent="0.25">
      <c r="B223" s="319"/>
      <c r="C223" s="319"/>
      <c r="D223" s="319"/>
      <c r="E223" s="319"/>
      <c r="F223" s="319"/>
      <c r="H223" s="357"/>
      <c r="I223" s="319"/>
      <c r="J223" s="319"/>
      <c r="K223" s="319"/>
      <c r="L223" s="319"/>
      <c r="M223" s="319"/>
      <c r="N223" s="319"/>
      <c r="R223" s="319"/>
      <c r="S223" s="391"/>
    </row>
    <row r="224" spans="2:19" ht="20.25" customHeight="1" x14ac:dyDescent="0.25">
      <c r="B224" s="319"/>
      <c r="C224" s="319"/>
      <c r="D224" s="319"/>
      <c r="E224" s="319"/>
      <c r="F224" s="319"/>
      <c r="H224" s="357"/>
      <c r="I224" s="319"/>
      <c r="J224" s="319"/>
      <c r="K224" s="319"/>
      <c r="L224" s="319"/>
      <c r="M224" s="319"/>
      <c r="N224" s="319"/>
      <c r="R224" s="319"/>
      <c r="S224" s="391"/>
    </row>
    <row r="225" spans="2:19" ht="20.25" customHeight="1" x14ac:dyDescent="0.25">
      <c r="B225" s="319"/>
      <c r="C225" s="319"/>
      <c r="D225" s="319"/>
      <c r="E225" s="319"/>
      <c r="F225" s="319"/>
      <c r="H225" s="357"/>
      <c r="I225" s="319"/>
      <c r="J225" s="319"/>
      <c r="K225" s="319"/>
      <c r="L225" s="319"/>
      <c r="M225" s="319"/>
      <c r="N225" s="319"/>
      <c r="R225" s="319"/>
      <c r="S225" s="391"/>
    </row>
    <row r="226" spans="2:19" ht="20.25" customHeight="1" x14ac:dyDescent="0.25">
      <c r="B226" s="319"/>
      <c r="C226" s="319"/>
      <c r="D226" s="319"/>
      <c r="E226" s="319"/>
      <c r="F226" s="319"/>
      <c r="H226" s="357"/>
      <c r="I226" s="319"/>
      <c r="J226" s="319"/>
      <c r="K226" s="319"/>
      <c r="L226" s="319"/>
      <c r="M226" s="319"/>
      <c r="N226" s="319"/>
      <c r="R226" s="319"/>
      <c r="S226" s="391"/>
    </row>
    <row r="227" spans="2:19" ht="20.25" customHeight="1" x14ac:dyDescent="0.25">
      <c r="B227" s="319"/>
      <c r="C227" s="319"/>
      <c r="D227" s="319"/>
      <c r="E227" s="319"/>
      <c r="F227" s="319"/>
      <c r="H227" s="357"/>
      <c r="I227" s="319"/>
      <c r="J227" s="319"/>
      <c r="K227" s="319"/>
      <c r="L227" s="319"/>
      <c r="M227" s="319"/>
      <c r="N227" s="319"/>
      <c r="R227" s="319"/>
      <c r="S227" s="391"/>
    </row>
    <row r="228" spans="2:19" ht="20.25" customHeight="1" x14ac:dyDescent="0.25">
      <c r="B228" s="319"/>
      <c r="C228" s="319"/>
      <c r="D228" s="319"/>
      <c r="E228" s="319"/>
      <c r="F228" s="319"/>
      <c r="H228" s="357"/>
      <c r="I228" s="319"/>
      <c r="J228" s="319"/>
      <c r="K228" s="319"/>
      <c r="L228" s="319"/>
      <c r="M228" s="319"/>
      <c r="N228" s="319"/>
      <c r="R228" s="319"/>
      <c r="S228" s="391"/>
    </row>
    <row r="229" spans="2:19" ht="20.25" customHeight="1" x14ac:dyDescent="0.25">
      <c r="B229" s="319"/>
      <c r="C229" s="319"/>
      <c r="D229" s="319"/>
      <c r="E229" s="319"/>
      <c r="F229" s="319"/>
      <c r="H229" s="357"/>
      <c r="I229" s="319"/>
      <c r="J229" s="319"/>
      <c r="K229" s="319"/>
      <c r="L229" s="319"/>
      <c r="M229" s="319"/>
      <c r="N229" s="319"/>
      <c r="R229" s="319"/>
      <c r="S229" s="391"/>
    </row>
    <row r="230" spans="2:19" ht="20.25" customHeight="1" x14ac:dyDescent="0.25">
      <c r="B230" s="319"/>
      <c r="C230" s="319"/>
      <c r="D230" s="319"/>
      <c r="E230" s="319"/>
      <c r="F230" s="319"/>
      <c r="H230" s="357"/>
      <c r="I230" s="319"/>
      <c r="J230" s="319"/>
      <c r="K230" s="319"/>
      <c r="L230" s="319"/>
      <c r="M230" s="319"/>
      <c r="N230" s="319"/>
      <c r="R230" s="319"/>
      <c r="S230" s="391"/>
    </row>
    <row r="231" spans="2:19" ht="20.25" customHeight="1" x14ac:dyDescent="0.25">
      <c r="B231" s="319"/>
      <c r="C231" s="319"/>
      <c r="D231" s="319"/>
      <c r="E231" s="319"/>
      <c r="F231" s="319"/>
      <c r="H231" s="357"/>
      <c r="I231" s="319"/>
      <c r="J231" s="319"/>
      <c r="K231" s="319"/>
      <c r="L231" s="319"/>
      <c r="M231" s="319"/>
      <c r="N231" s="319"/>
      <c r="R231" s="319"/>
      <c r="S231" s="391"/>
    </row>
    <row r="232" spans="2:19" ht="20.25" customHeight="1" x14ac:dyDescent="0.25">
      <c r="B232" s="319"/>
      <c r="C232" s="319"/>
      <c r="D232" s="319"/>
      <c r="E232" s="319"/>
      <c r="F232" s="319"/>
      <c r="H232" s="357"/>
      <c r="I232" s="319"/>
      <c r="J232" s="319"/>
      <c r="K232" s="319"/>
      <c r="L232" s="319"/>
      <c r="M232" s="319"/>
      <c r="N232" s="319"/>
      <c r="R232" s="319"/>
      <c r="S232" s="391"/>
    </row>
    <row r="233" spans="2:19" ht="20.25" customHeight="1" x14ac:dyDescent="0.25">
      <c r="B233" s="319"/>
      <c r="C233" s="319"/>
      <c r="D233" s="319"/>
      <c r="E233" s="319"/>
      <c r="F233" s="319"/>
      <c r="H233" s="357"/>
      <c r="I233" s="319"/>
      <c r="J233" s="319"/>
      <c r="K233" s="319"/>
      <c r="L233" s="319"/>
      <c r="M233" s="319"/>
      <c r="N233" s="319"/>
      <c r="R233" s="319"/>
      <c r="S233" s="391"/>
    </row>
    <row r="234" spans="2:19" ht="20.25" customHeight="1" x14ac:dyDescent="0.25">
      <c r="B234" s="319"/>
      <c r="C234" s="319"/>
      <c r="D234" s="319"/>
      <c r="E234" s="319"/>
      <c r="F234" s="319"/>
      <c r="H234" s="357"/>
      <c r="I234" s="319"/>
      <c r="J234" s="319"/>
      <c r="K234" s="319"/>
      <c r="L234" s="319"/>
      <c r="M234" s="319"/>
      <c r="N234" s="319"/>
      <c r="R234" s="319"/>
      <c r="S234" s="391"/>
    </row>
    <row r="235" spans="2:19" ht="20.25" customHeight="1" x14ac:dyDescent="0.25">
      <c r="B235" s="319"/>
      <c r="C235" s="319"/>
      <c r="D235" s="319"/>
      <c r="E235" s="319"/>
      <c r="F235" s="319"/>
      <c r="H235" s="357"/>
      <c r="I235" s="319"/>
      <c r="J235" s="319"/>
      <c r="K235" s="319"/>
      <c r="L235" s="319"/>
      <c r="M235" s="319"/>
      <c r="N235" s="319"/>
      <c r="R235" s="319"/>
      <c r="S235" s="391"/>
    </row>
    <row r="236" spans="2:19" ht="20.25" customHeight="1" x14ac:dyDescent="0.25">
      <c r="B236" s="319"/>
      <c r="C236" s="319"/>
      <c r="D236" s="319"/>
      <c r="E236" s="319"/>
      <c r="F236" s="319"/>
      <c r="H236" s="357"/>
      <c r="I236" s="319"/>
      <c r="J236" s="319"/>
      <c r="K236" s="319"/>
      <c r="L236" s="319"/>
      <c r="M236" s="319"/>
      <c r="N236" s="319"/>
      <c r="R236" s="319"/>
      <c r="S236" s="391"/>
    </row>
    <row r="237" spans="2:19" ht="20.25" customHeight="1" x14ac:dyDescent="0.25">
      <c r="B237" s="319"/>
      <c r="C237" s="319"/>
      <c r="D237" s="319"/>
      <c r="E237" s="319"/>
      <c r="F237" s="319"/>
      <c r="H237" s="357"/>
      <c r="I237" s="319"/>
      <c r="J237" s="319"/>
      <c r="K237" s="319"/>
      <c r="L237" s="319"/>
      <c r="M237" s="319"/>
      <c r="N237" s="319"/>
      <c r="R237" s="319"/>
      <c r="S237" s="391"/>
    </row>
    <row r="238" spans="2:19" ht="20.25" customHeight="1" x14ac:dyDescent="0.25">
      <c r="B238" s="319"/>
      <c r="C238" s="319"/>
      <c r="D238" s="319"/>
      <c r="E238" s="319"/>
      <c r="F238" s="319"/>
      <c r="H238" s="357"/>
      <c r="I238" s="319"/>
      <c r="J238" s="319"/>
      <c r="K238" s="319"/>
      <c r="L238" s="319"/>
      <c r="M238" s="319"/>
      <c r="N238" s="319"/>
      <c r="R238" s="319"/>
      <c r="S238" s="391"/>
    </row>
    <row r="239" spans="2:19" ht="20.25" customHeight="1" x14ac:dyDescent="0.25">
      <c r="B239" s="319"/>
      <c r="C239" s="319"/>
      <c r="D239" s="319"/>
      <c r="E239" s="319"/>
      <c r="F239" s="319"/>
      <c r="H239" s="357"/>
      <c r="I239" s="319"/>
      <c r="J239" s="319"/>
      <c r="K239" s="319"/>
      <c r="L239" s="319"/>
      <c r="M239" s="319"/>
      <c r="N239" s="319"/>
      <c r="R239" s="319"/>
      <c r="S239" s="391"/>
    </row>
    <row r="240" spans="2:19" ht="20.25" customHeight="1" x14ac:dyDescent="0.25">
      <c r="B240" s="319"/>
      <c r="C240" s="319"/>
      <c r="D240" s="319"/>
      <c r="E240" s="319"/>
      <c r="F240" s="319"/>
      <c r="H240" s="357"/>
      <c r="I240" s="319"/>
      <c r="J240" s="319"/>
      <c r="K240" s="319"/>
      <c r="L240" s="319"/>
      <c r="M240" s="319"/>
      <c r="N240" s="319"/>
      <c r="R240" s="319"/>
      <c r="S240" s="391"/>
    </row>
    <row r="241" spans="2:19" ht="20.25" customHeight="1" x14ac:dyDescent="0.25">
      <c r="B241" s="319"/>
      <c r="C241" s="319"/>
      <c r="D241" s="319"/>
      <c r="E241" s="319"/>
      <c r="F241" s="319"/>
      <c r="H241" s="357"/>
      <c r="I241" s="319"/>
      <c r="J241" s="319"/>
      <c r="K241" s="319"/>
      <c r="L241" s="319"/>
      <c r="M241" s="319"/>
      <c r="N241" s="319"/>
      <c r="R241" s="319"/>
      <c r="S241" s="391"/>
    </row>
    <row r="242" spans="2:19" ht="20.25" customHeight="1" x14ac:dyDescent="0.25">
      <c r="B242" s="319"/>
      <c r="C242" s="319"/>
      <c r="D242" s="319"/>
      <c r="E242" s="319"/>
      <c r="F242" s="319"/>
      <c r="H242" s="357"/>
      <c r="I242" s="319"/>
      <c r="J242" s="319"/>
      <c r="K242" s="319"/>
      <c r="L242" s="319"/>
      <c r="M242" s="319"/>
      <c r="N242" s="319"/>
      <c r="R242" s="319"/>
      <c r="S242" s="391"/>
    </row>
    <row r="243" spans="2:19" ht="20.25" customHeight="1" x14ac:dyDescent="0.25">
      <c r="B243" s="319"/>
      <c r="C243" s="319"/>
      <c r="D243" s="319"/>
      <c r="E243" s="319"/>
      <c r="F243" s="319"/>
      <c r="H243" s="357"/>
      <c r="I243" s="319"/>
      <c r="J243" s="319"/>
      <c r="K243" s="319"/>
      <c r="L243" s="319"/>
      <c r="M243" s="319"/>
      <c r="N243" s="319"/>
      <c r="R243" s="319"/>
      <c r="S243" s="391"/>
    </row>
    <row r="244" spans="2:19" ht="20.25" customHeight="1" x14ac:dyDescent="0.25">
      <c r="B244" s="319"/>
      <c r="C244" s="319"/>
      <c r="D244" s="319"/>
      <c r="E244" s="319"/>
      <c r="F244" s="319"/>
      <c r="H244" s="357"/>
      <c r="I244" s="319"/>
      <c r="J244" s="319"/>
      <c r="K244" s="319"/>
      <c r="L244" s="319"/>
      <c r="M244" s="319"/>
      <c r="N244" s="319"/>
      <c r="R244" s="319"/>
      <c r="S244" s="391"/>
    </row>
    <row r="245" spans="2:19" ht="20.25" customHeight="1" x14ac:dyDescent="0.25">
      <c r="B245" s="319"/>
      <c r="C245" s="319"/>
      <c r="D245" s="319"/>
      <c r="E245" s="319"/>
      <c r="F245" s="319"/>
      <c r="H245" s="357"/>
      <c r="I245" s="319"/>
      <c r="J245" s="319"/>
      <c r="K245" s="319"/>
      <c r="L245" s="319"/>
      <c r="M245" s="319"/>
      <c r="N245" s="319"/>
      <c r="R245" s="319"/>
      <c r="S245" s="391"/>
    </row>
    <row r="246" spans="2:19" ht="20.25" customHeight="1" x14ac:dyDescent="0.25">
      <c r="B246" s="319"/>
      <c r="C246" s="319"/>
      <c r="D246" s="319"/>
      <c r="E246" s="319"/>
      <c r="F246" s="319"/>
      <c r="H246" s="357"/>
      <c r="I246" s="319"/>
      <c r="J246" s="319"/>
      <c r="K246" s="319"/>
      <c r="L246" s="319"/>
      <c r="M246" s="319"/>
      <c r="N246" s="319"/>
      <c r="R246" s="319"/>
      <c r="S246" s="391"/>
    </row>
    <row r="247" spans="2:19" ht="20.25" customHeight="1" x14ac:dyDescent="0.25">
      <c r="B247" s="319"/>
      <c r="C247" s="319"/>
      <c r="D247" s="319"/>
      <c r="E247" s="319"/>
      <c r="F247" s="319"/>
      <c r="H247" s="357"/>
      <c r="I247" s="319"/>
      <c r="J247" s="319"/>
      <c r="K247" s="319"/>
      <c r="L247" s="319"/>
      <c r="M247" s="319"/>
      <c r="N247" s="319"/>
      <c r="R247" s="319"/>
      <c r="S247" s="391"/>
    </row>
    <row r="248" spans="2:19" ht="20.25" customHeight="1" x14ac:dyDescent="0.25">
      <c r="B248" s="319"/>
      <c r="C248" s="319"/>
      <c r="D248" s="319"/>
      <c r="E248" s="319"/>
      <c r="F248" s="319"/>
      <c r="H248" s="357"/>
      <c r="I248" s="319"/>
      <c r="J248" s="319"/>
      <c r="K248" s="319"/>
      <c r="L248" s="319"/>
      <c r="M248" s="319"/>
      <c r="N248" s="319"/>
      <c r="R248" s="319"/>
      <c r="S248" s="391"/>
    </row>
    <row r="249" spans="2:19" ht="20.25" customHeight="1" x14ac:dyDescent="0.25">
      <c r="B249" s="319"/>
      <c r="C249" s="319"/>
      <c r="D249" s="319"/>
      <c r="E249" s="319"/>
      <c r="F249" s="319"/>
      <c r="H249" s="357"/>
      <c r="I249" s="319"/>
      <c r="J249" s="319"/>
      <c r="K249" s="319"/>
      <c r="L249" s="319"/>
      <c r="M249" s="319"/>
      <c r="N249" s="319"/>
      <c r="R249" s="319"/>
      <c r="S249" s="391"/>
    </row>
    <row r="250" spans="2:19" ht="20.25" customHeight="1" x14ac:dyDescent="0.25">
      <c r="B250" s="319"/>
      <c r="C250" s="319"/>
      <c r="D250" s="319"/>
      <c r="E250" s="319"/>
      <c r="F250" s="319"/>
      <c r="H250" s="357"/>
      <c r="I250" s="319"/>
      <c r="J250" s="319"/>
      <c r="K250" s="319"/>
      <c r="L250" s="319"/>
      <c r="M250" s="319"/>
      <c r="N250" s="319"/>
      <c r="R250" s="319"/>
      <c r="S250" s="391"/>
    </row>
    <row r="251" spans="2:19" ht="20.25" customHeight="1" x14ac:dyDescent="0.25">
      <c r="B251" s="319"/>
      <c r="C251" s="319"/>
      <c r="D251" s="319"/>
      <c r="E251" s="319"/>
      <c r="F251" s="319"/>
      <c r="H251" s="357"/>
      <c r="I251" s="319"/>
      <c r="J251" s="319"/>
      <c r="K251" s="319"/>
      <c r="L251" s="319"/>
      <c r="M251" s="319"/>
      <c r="N251" s="319"/>
      <c r="R251" s="319"/>
      <c r="S251" s="391"/>
    </row>
    <row r="252" spans="2:19" ht="20.25" customHeight="1" x14ac:dyDescent="0.25">
      <c r="B252" s="319"/>
      <c r="C252" s="319"/>
      <c r="D252" s="319"/>
      <c r="E252" s="319"/>
      <c r="F252" s="319"/>
      <c r="H252" s="357"/>
      <c r="I252" s="319"/>
      <c r="J252" s="319"/>
      <c r="K252" s="319"/>
      <c r="L252" s="319"/>
      <c r="M252" s="319"/>
      <c r="N252" s="319"/>
      <c r="R252" s="319"/>
      <c r="S252" s="391"/>
    </row>
    <row r="253" spans="2:19" ht="20.25" customHeight="1" x14ac:dyDescent="0.25">
      <c r="B253" s="319"/>
      <c r="C253" s="319"/>
      <c r="D253" s="319"/>
      <c r="E253" s="319"/>
      <c r="F253" s="319"/>
      <c r="H253" s="357"/>
      <c r="I253" s="319"/>
      <c r="J253" s="319"/>
      <c r="K253" s="319"/>
      <c r="L253" s="319"/>
      <c r="M253" s="319"/>
      <c r="N253" s="319"/>
      <c r="R253" s="319"/>
      <c r="S253" s="391"/>
    </row>
    <row r="254" spans="2:19" ht="20.25" customHeight="1" x14ac:dyDescent="0.25">
      <c r="B254" s="319"/>
      <c r="C254" s="319"/>
      <c r="D254" s="319"/>
      <c r="E254" s="319"/>
      <c r="F254" s="319"/>
      <c r="H254" s="357"/>
      <c r="I254" s="319"/>
      <c r="J254" s="319"/>
      <c r="K254" s="319"/>
      <c r="L254" s="319"/>
      <c r="M254" s="319"/>
      <c r="N254" s="319"/>
      <c r="R254" s="319"/>
      <c r="S254" s="391"/>
    </row>
    <row r="255" spans="2:19" ht="20.25" customHeight="1" x14ac:dyDescent="0.25">
      <c r="B255" s="319"/>
      <c r="C255" s="319"/>
      <c r="D255" s="319"/>
      <c r="E255" s="319"/>
      <c r="F255" s="319"/>
      <c r="H255" s="357"/>
      <c r="I255" s="319"/>
      <c r="J255" s="319"/>
      <c r="K255" s="319"/>
      <c r="L255" s="319"/>
      <c r="M255" s="319"/>
      <c r="N255" s="319"/>
      <c r="R255" s="319"/>
      <c r="S255" s="391"/>
    </row>
    <row r="256" spans="2:19" ht="20.25" customHeight="1" x14ac:dyDescent="0.25">
      <c r="B256" s="319"/>
      <c r="C256" s="319"/>
      <c r="D256" s="319"/>
      <c r="E256" s="319"/>
      <c r="F256" s="319"/>
      <c r="H256" s="357"/>
      <c r="I256" s="319"/>
      <c r="J256" s="319"/>
      <c r="K256" s="319"/>
      <c r="L256" s="319"/>
      <c r="M256" s="319"/>
      <c r="N256" s="319"/>
      <c r="R256" s="319"/>
      <c r="S256" s="391"/>
    </row>
    <row r="257" spans="2:19" ht="20.25" customHeight="1" x14ac:dyDescent="0.25">
      <c r="B257" s="319"/>
      <c r="C257" s="319"/>
      <c r="D257" s="319"/>
      <c r="E257" s="319"/>
      <c r="F257" s="319"/>
      <c r="H257" s="357"/>
      <c r="I257" s="319"/>
      <c r="J257" s="319"/>
      <c r="K257" s="319"/>
      <c r="L257" s="319"/>
      <c r="M257" s="319"/>
      <c r="N257" s="319"/>
      <c r="R257" s="319"/>
      <c r="S257" s="391"/>
    </row>
    <row r="258" spans="2:19" ht="20.25" customHeight="1" x14ac:dyDescent="0.25">
      <c r="B258" s="319"/>
      <c r="C258" s="319"/>
      <c r="D258" s="319"/>
      <c r="E258" s="319"/>
      <c r="F258" s="319"/>
      <c r="H258" s="357"/>
      <c r="I258" s="319"/>
      <c r="J258" s="319"/>
      <c r="K258" s="319"/>
      <c r="L258" s="319"/>
      <c r="M258" s="319"/>
      <c r="N258" s="319"/>
      <c r="R258" s="319"/>
      <c r="S258" s="391"/>
    </row>
    <row r="259" spans="2:19" ht="20.25" customHeight="1" x14ac:dyDescent="0.25">
      <c r="B259" s="319"/>
      <c r="C259" s="319"/>
      <c r="D259" s="319"/>
      <c r="E259" s="319"/>
      <c r="F259" s="319"/>
      <c r="H259" s="357"/>
      <c r="I259" s="319"/>
      <c r="J259" s="319"/>
      <c r="K259" s="319"/>
      <c r="L259" s="319"/>
      <c r="M259" s="319"/>
      <c r="N259" s="319"/>
      <c r="R259" s="319"/>
      <c r="S259" s="391"/>
    </row>
    <row r="260" spans="2:19" ht="20.25" customHeight="1" x14ac:dyDescent="0.25">
      <c r="B260" s="319"/>
      <c r="C260" s="319"/>
      <c r="D260" s="319"/>
      <c r="E260" s="319"/>
      <c r="F260" s="319"/>
      <c r="H260" s="357"/>
      <c r="I260" s="319"/>
      <c r="J260" s="319"/>
      <c r="K260" s="319"/>
      <c r="L260" s="319"/>
      <c r="M260" s="319"/>
      <c r="N260" s="319"/>
      <c r="R260" s="319"/>
      <c r="S260" s="391"/>
    </row>
    <row r="261" spans="2:19" ht="20.25" customHeight="1" x14ac:dyDescent="0.25">
      <c r="B261" s="319"/>
      <c r="C261" s="319"/>
      <c r="D261" s="319"/>
      <c r="E261" s="319"/>
      <c r="F261" s="319"/>
      <c r="H261" s="357"/>
      <c r="I261" s="319"/>
      <c r="J261" s="319"/>
      <c r="K261" s="319"/>
      <c r="L261" s="319"/>
      <c r="M261" s="319"/>
      <c r="N261" s="319"/>
      <c r="R261" s="319"/>
      <c r="S261" s="391"/>
    </row>
    <row r="262" spans="2:19" ht="20.25" customHeight="1" x14ac:dyDescent="0.25">
      <c r="B262" s="319"/>
      <c r="C262" s="319"/>
      <c r="D262" s="319"/>
      <c r="E262" s="319"/>
      <c r="F262" s="319"/>
      <c r="H262" s="357"/>
      <c r="I262" s="319"/>
      <c r="J262" s="319"/>
      <c r="K262" s="319"/>
      <c r="L262" s="319"/>
      <c r="M262" s="319"/>
      <c r="N262" s="319"/>
      <c r="R262" s="319"/>
      <c r="S262" s="391"/>
    </row>
    <row r="263" spans="2:19" ht="20.25" customHeight="1" x14ac:dyDescent="0.25">
      <c r="B263" s="319"/>
      <c r="C263" s="319"/>
      <c r="D263" s="319"/>
      <c r="E263" s="319"/>
      <c r="F263" s="319"/>
      <c r="H263" s="357"/>
      <c r="I263" s="319"/>
      <c r="J263" s="319"/>
      <c r="K263" s="319"/>
      <c r="L263" s="319"/>
      <c r="M263" s="319"/>
      <c r="N263" s="319"/>
      <c r="R263" s="319"/>
      <c r="S263" s="391"/>
    </row>
    <row r="264" spans="2:19" ht="20.25" customHeight="1" x14ac:dyDescent="0.25">
      <c r="B264" s="319"/>
      <c r="C264" s="319"/>
      <c r="D264" s="319"/>
      <c r="E264" s="319"/>
      <c r="F264" s="319"/>
      <c r="H264" s="357"/>
      <c r="I264" s="319"/>
      <c r="J264" s="319"/>
      <c r="K264" s="319"/>
      <c r="L264" s="319"/>
      <c r="M264" s="319"/>
      <c r="N264" s="319"/>
      <c r="R264" s="319"/>
      <c r="S264" s="391"/>
    </row>
    <row r="265" spans="2:19" ht="20.25" customHeight="1" x14ac:dyDescent="0.25">
      <c r="B265" s="319"/>
      <c r="C265" s="319"/>
      <c r="D265" s="319"/>
      <c r="E265" s="319"/>
      <c r="F265" s="319"/>
      <c r="H265" s="357"/>
      <c r="I265" s="319"/>
      <c r="J265" s="319"/>
      <c r="K265" s="319"/>
      <c r="L265" s="319"/>
      <c r="M265" s="319"/>
      <c r="N265" s="319"/>
      <c r="R265" s="319"/>
      <c r="S265" s="391"/>
    </row>
    <row r="266" spans="2:19" ht="20.25" customHeight="1" x14ac:dyDescent="0.25">
      <c r="B266" s="319"/>
      <c r="C266" s="319"/>
      <c r="D266" s="319"/>
      <c r="E266" s="319"/>
      <c r="F266" s="319"/>
      <c r="H266" s="357"/>
      <c r="I266" s="319"/>
      <c r="J266" s="319"/>
      <c r="K266" s="319"/>
      <c r="L266" s="319"/>
      <c r="M266" s="319"/>
      <c r="N266" s="319"/>
      <c r="R266" s="319"/>
      <c r="S266" s="391"/>
    </row>
    <row r="267" spans="2:19" ht="20.25" customHeight="1" x14ac:dyDescent="0.25">
      <c r="B267" s="319"/>
      <c r="C267" s="319"/>
      <c r="D267" s="319"/>
      <c r="E267" s="319"/>
      <c r="F267" s="319"/>
      <c r="H267" s="357"/>
      <c r="I267" s="319"/>
      <c r="J267" s="319"/>
      <c r="K267" s="319"/>
      <c r="L267" s="319"/>
      <c r="M267" s="319"/>
      <c r="N267" s="319"/>
      <c r="R267" s="319"/>
      <c r="S267" s="391"/>
    </row>
    <row r="268" spans="2:19" ht="20.25" customHeight="1" x14ac:dyDescent="0.25">
      <c r="B268" s="319"/>
      <c r="C268" s="319"/>
      <c r="D268" s="319"/>
      <c r="E268" s="319"/>
      <c r="F268" s="319"/>
      <c r="H268" s="357"/>
      <c r="I268" s="319"/>
      <c r="J268" s="319"/>
      <c r="K268" s="319"/>
      <c r="L268" s="319"/>
      <c r="M268" s="319"/>
      <c r="N268" s="319"/>
      <c r="R268" s="319"/>
      <c r="S268" s="391"/>
    </row>
    <row r="269" spans="2:19" ht="20.25" customHeight="1" x14ac:dyDescent="0.25">
      <c r="B269" s="319"/>
      <c r="C269" s="319"/>
      <c r="D269" s="319"/>
      <c r="E269" s="319"/>
      <c r="F269" s="319"/>
      <c r="H269" s="357"/>
      <c r="I269" s="319"/>
      <c r="J269" s="319"/>
      <c r="K269" s="319"/>
      <c r="L269" s="319"/>
      <c r="M269" s="319"/>
      <c r="N269" s="319"/>
      <c r="R269" s="319"/>
      <c r="S269" s="391"/>
    </row>
    <row r="270" spans="2:19" ht="20.25" customHeight="1" x14ac:dyDescent="0.25">
      <c r="B270" s="319"/>
      <c r="C270" s="319"/>
      <c r="D270" s="319"/>
      <c r="E270" s="319"/>
      <c r="F270" s="319"/>
      <c r="H270" s="357"/>
      <c r="I270" s="319"/>
      <c r="J270" s="319"/>
      <c r="K270" s="319"/>
      <c r="L270" s="319"/>
      <c r="M270" s="319"/>
      <c r="N270" s="319"/>
      <c r="R270" s="319"/>
      <c r="S270" s="391"/>
    </row>
    <row r="271" spans="2:19" ht="20.25" customHeight="1" x14ac:dyDescent="0.25">
      <c r="B271" s="319"/>
      <c r="C271" s="319"/>
      <c r="D271" s="319"/>
      <c r="E271" s="319"/>
      <c r="F271" s="319"/>
      <c r="H271" s="357"/>
      <c r="I271" s="319"/>
      <c r="J271" s="319"/>
      <c r="K271" s="319"/>
      <c r="L271" s="319"/>
      <c r="M271" s="319"/>
      <c r="N271" s="319"/>
      <c r="R271" s="319"/>
      <c r="S271" s="391"/>
    </row>
    <row r="272" spans="2:19" ht="20.25" customHeight="1" x14ac:dyDescent="0.25">
      <c r="B272" s="319"/>
      <c r="C272" s="319"/>
      <c r="D272" s="319"/>
      <c r="E272" s="319"/>
      <c r="F272" s="319"/>
      <c r="H272" s="357"/>
      <c r="I272" s="319"/>
      <c r="J272" s="319"/>
      <c r="K272" s="319"/>
      <c r="L272" s="319"/>
      <c r="M272" s="319"/>
      <c r="N272" s="319"/>
      <c r="R272" s="319"/>
      <c r="S272" s="391"/>
    </row>
    <row r="273" spans="2:19" ht="20.25" customHeight="1" x14ac:dyDescent="0.25">
      <c r="B273" s="319"/>
      <c r="C273" s="319"/>
      <c r="D273" s="319"/>
      <c r="E273" s="319"/>
      <c r="F273" s="319"/>
      <c r="H273" s="357"/>
      <c r="I273" s="319"/>
      <c r="J273" s="319"/>
      <c r="K273" s="319"/>
      <c r="L273" s="319"/>
      <c r="M273" s="319"/>
      <c r="N273" s="319"/>
      <c r="R273" s="319"/>
      <c r="S273" s="391"/>
    </row>
    <row r="274" spans="2:19" ht="20.25" customHeight="1" x14ac:dyDescent="0.25">
      <c r="B274" s="319"/>
      <c r="C274" s="319"/>
      <c r="D274" s="319"/>
      <c r="E274" s="319"/>
      <c r="F274" s="319"/>
      <c r="H274" s="357"/>
      <c r="I274" s="319"/>
      <c r="J274" s="319"/>
      <c r="K274" s="319"/>
      <c r="L274" s="319"/>
      <c r="M274" s="319"/>
      <c r="N274" s="319"/>
      <c r="R274" s="319"/>
      <c r="S274" s="391"/>
    </row>
    <row r="275" spans="2:19" ht="20.25" customHeight="1" x14ac:dyDescent="0.25">
      <c r="B275" s="319"/>
      <c r="C275" s="319"/>
      <c r="D275" s="319"/>
      <c r="E275" s="319"/>
      <c r="F275" s="319"/>
      <c r="H275" s="357"/>
      <c r="I275" s="319"/>
      <c r="J275" s="319"/>
      <c r="K275" s="319"/>
      <c r="L275" s="319"/>
      <c r="M275" s="319"/>
      <c r="N275" s="319"/>
      <c r="R275" s="319"/>
      <c r="S275" s="391"/>
    </row>
    <row r="276" spans="2:19" ht="20.25" customHeight="1" x14ac:dyDescent="0.25">
      <c r="B276" s="319"/>
      <c r="C276" s="319"/>
      <c r="D276" s="319"/>
      <c r="E276" s="319"/>
      <c r="F276" s="319"/>
      <c r="H276" s="357"/>
      <c r="I276" s="319"/>
      <c r="J276" s="319"/>
      <c r="K276" s="319"/>
      <c r="L276" s="319"/>
      <c r="M276" s="319"/>
      <c r="N276" s="319"/>
      <c r="R276" s="319"/>
      <c r="S276" s="391"/>
    </row>
    <row r="277" spans="2:19" ht="20.25" customHeight="1" x14ac:dyDescent="0.25">
      <c r="B277" s="319"/>
      <c r="C277" s="319"/>
      <c r="D277" s="319"/>
      <c r="E277" s="319"/>
      <c r="F277" s="319"/>
      <c r="H277" s="357"/>
      <c r="I277" s="319"/>
      <c r="J277" s="319"/>
      <c r="K277" s="319"/>
      <c r="L277" s="319"/>
      <c r="M277" s="319"/>
      <c r="N277" s="319"/>
      <c r="R277" s="319"/>
      <c r="S277" s="391"/>
    </row>
    <row r="278" spans="2:19" ht="20.25" customHeight="1" x14ac:dyDescent="0.25">
      <c r="B278" s="319"/>
      <c r="C278" s="319"/>
      <c r="D278" s="319"/>
      <c r="E278" s="319"/>
      <c r="F278" s="319"/>
      <c r="H278" s="357"/>
      <c r="I278" s="319"/>
      <c r="J278" s="319"/>
      <c r="K278" s="319"/>
      <c r="L278" s="319"/>
      <c r="M278" s="319"/>
      <c r="N278" s="319"/>
      <c r="R278" s="319"/>
      <c r="S278" s="391"/>
    </row>
    <row r="279" spans="2:19" ht="20.25" customHeight="1" x14ac:dyDescent="0.25">
      <c r="B279" s="319"/>
      <c r="C279" s="319"/>
      <c r="D279" s="319"/>
      <c r="E279" s="319"/>
      <c r="F279" s="319"/>
      <c r="H279" s="357"/>
      <c r="I279" s="319"/>
      <c r="J279" s="319"/>
      <c r="K279" s="319"/>
      <c r="L279" s="319"/>
      <c r="M279" s="319"/>
      <c r="N279" s="319"/>
      <c r="R279" s="319"/>
      <c r="S279" s="391"/>
    </row>
    <row r="280" spans="2:19" ht="20.25" customHeight="1" x14ac:dyDescent="0.25">
      <c r="B280" s="319"/>
      <c r="C280" s="319"/>
      <c r="D280" s="319"/>
      <c r="E280" s="319"/>
      <c r="F280" s="319"/>
      <c r="H280" s="357"/>
      <c r="I280" s="319"/>
      <c r="J280" s="319"/>
      <c r="K280" s="319"/>
      <c r="L280" s="319"/>
      <c r="M280" s="319"/>
      <c r="N280" s="319"/>
      <c r="R280" s="319"/>
      <c r="S280" s="391"/>
    </row>
    <row r="281" spans="2:19" ht="20.25" customHeight="1" x14ac:dyDescent="0.25">
      <c r="B281" s="319"/>
      <c r="C281" s="319"/>
      <c r="D281" s="319"/>
      <c r="E281" s="319"/>
      <c r="F281" s="319"/>
      <c r="H281" s="357"/>
      <c r="I281" s="319"/>
      <c r="J281" s="319"/>
      <c r="K281" s="319"/>
      <c r="L281" s="319"/>
      <c r="M281" s="319"/>
      <c r="N281" s="319"/>
      <c r="R281" s="319"/>
      <c r="S281" s="391"/>
    </row>
    <row r="282" spans="2:19" ht="20.25" customHeight="1" x14ac:dyDescent="0.25">
      <c r="B282" s="319"/>
      <c r="C282" s="319"/>
      <c r="D282" s="319"/>
      <c r="E282" s="319"/>
      <c r="F282" s="319"/>
      <c r="H282" s="357"/>
      <c r="I282" s="319"/>
      <c r="J282" s="319"/>
      <c r="K282" s="319"/>
      <c r="L282" s="319"/>
      <c r="M282" s="319"/>
      <c r="N282" s="319"/>
      <c r="R282" s="319"/>
      <c r="S282" s="391"/>
    </row>
    <row r="283" spans="2:19" ht="20.25" customHeight="1" x14ac:dyDescent="0.25">
      <c r="B283" s="319"/>
      <c r="C283" s="319"/>
      <c r="D283" s="319"/>
      <c r="E283" s="319"/>
      <c r="F283" s="319"/>
      <c r="H283" s="357"/>
      <c r="I283" s="319"/>
      <c r="J283" s="319"/>
      <c r="K283" s="319"/>
      <c r="L283" s="319"/>
      <c r="M283" s="319"/>
      <c r="N283" s="319"/>
      <c r="R283" s="319"/>
      <c r="S283" s="391"/>
    </row>
    <row r="284" spans="2:19" ht="20.25" customHeight="1" x14ac:dyDescent="0.25">
      <c r="B284" s="319"/>
      <c r="C284" s="319"/>
      <c r="D284" s="319"/>
      <c r="E284" s="319"/>
      <c r="F284" s="319"/>
      <c r="H284" s="357"/>
      <c r="I284" s="319"/>
      <c r="J284" s="319"/>
      <c r="K284" s="319"/>
      <c r="L284" s="319"/>
      <c r="M284" s="319"/>
      <c r="N284" s="319"/>
      <c r="R284" s="319"/>
      <c r="S284" s="391"/>
    </row>
    <row r="285" spans="2:19" ht="20.25" customHeight="1" x14ac:dyDescent="0.25">
      <c r="B285" s="319"/>
      <c r="C285" s="319"/>
      <c r="D285" s="319"/>
      <c r="E285" s="319"/>
      <c r="F285" s="319"/>
      <c r="H285" s="357"/>
      <c r="I285" s="319"/>
      <c r="J285" s="319"/>
      <c r="K285" s="319"/>
      <c r="L285" s="319"/>
      <c r="M285" s="319"/>
      <c r="N285" s="319"/>
      <c r="R285" s="319"/>
      <c r="S285" s="391"/>
    </row>
    <row r="286" spans="2:19" ht="20.25" customHeight="1" x14ac:dyDescent="0.25">
      <c r="B286" s="319"/>
      <c r="C286" s="319"/>
      <c r="D286" s="319"/>
      <c r="E286" s="319"/>
      <c r="F286" s="319"/>
      <c r="H286" s="357"/>
      <c r="I286" s="319"/>
      <c r="J286" s="319"/>
      <c r="K286" s="319"/>
      <c r="L286" s="319"/>
      <c r="M286" s="319"/>
      <c r="N286" s="319"/>
      <c r="R286" s="319"/>
      <c r="S286" s="391"/>
    </row>
    <row r="287" spans="2:19" ht="20.25" customHeight="1" x14ac:dyDescent="0.25">
      <c r="B287" s="319"/>
      <c r="C287" s="319"/>
      <c r="D287" s="319"/>
      <c r="E287" s="319"/>
      <c r="F287" s="319"/>
      <c r="H287" s="357"/>
      <c r="I287" s="319"/>
      <c r="J287" s="319"/>
      <c r="K287" s="319"/>
      <c r="L287" s="319"/>
      <c r="M287" s="319"/>
      <c r="N287" s="319"/>
      <c r="R287" s="319"/>
      <c r="S287" s="391"/>
    </row>
    <row r="288" spans="2:19" ht="20.25" customHeight="1" x14ac:dyDescent="0.25">
      <c r="B288" s="319"/>
      <c r="C288" s="319"/>
      <c r="D288" s="319"/>
      <c r="E288" s="319"/>
      <c r="F288" s="319"/>
      <c r="H288" s="357"/>
      <c r="I288" s="319"/>
      <c r="J288" s="319"/>
      <c r="K288" s="319"/>
      <c r="L288" s="319"/>
      <c r="M288" s="319"/>
      <c r="N288" s="319"/>
      <c r="R288" s="319"/>
      <c r="S288" s="391"/>
    </row>
    <row r="289" spans="2:19" ht="20.25" customHeight="1" x14ac:dyDescent="0.25">
      <c r="B289" s="319"/>
      <c r="C289" s="319"/>
      <c r="D289" s="319"/>
      <c r="E289" s="319"/>
      <c r="F289" s="319"/>
      <c r="H289" s="357"/>
      <c r="I289" s="319"/>
      <c r="J289" s="319"/>
      <c r="K289" s="319"/>
      <c r="L289" s="319"/>
      <c r="M289" s="319"/>
      <c r="N289" s="319"/>
      <c r="R289" s="319"/>
      <c r="S289" s="391"/>
    </row>
    <row r="290" spans="2:19" ht="20.25" customHeight="1" x14ac:dyDescent="0.25">
      <c r="B290" s="319"/>
      <c r="C290" s="319"/>
      <c r="D290" s="319"/>
      <c r="E290" s="319"/>
      <c r="F290" s="319"/>
      <c r="H290" s="357"/>
      <c r="I290" s="319"/>
      <c r="J290" s="319"/>
      <c r="K290" s="319"/>
      <c r="L290" s="319"/>
      <c r="M290" s="319"/>
      <c r="N290" s="319"/>
      <c r="R290" s="319"/>
      <c r="S290" s="391"/>
    </row>
    <row r="291" spans="2:19" ht="20.25" customHeight="1" x14ac:dyDescent="0.25">
      <c r="B291" s="319"/>
      <c r="C291" s="319"/>
      <c r="D291" s="319"/>
      <c r="E291" s="319"/>
      <c r="F291" s="319"/>
      <c r="H291" s="357"/>
      <c r="I291" s="319"/>
      <c r="J291" s="319"/>
      <c r="K291" s="319"/>
      <c r="L291" s="319"/>
      <c r="M291" s="319"/>
      <c r="N291" s="319"/>
      <c r="R291" s="319"/>
      <c r="S291" s="391"/>
    </row>
    <row r="292" spans="2:19" ht="20.25" customHeight="1" x14ac:dyDescent="0.25">
      <c r="B292" s="319"/>
      <c r="C292" s="319"/>
      <c r="D292" s="319"/>
      <c r="E292" s="319"/>
      <c r="F292" s="319"/>
      <c r="H292" s="357"/>
      <c r="I292" s="319"/>
      <c r="J292" s="319"/>
      <c r="K292" s="319"/>
      <c r="L292" s="319"/>
      <c r="M292" s="319"/>
      <c r="N292" s="319"/>
      <c r="R292" s="319"/>
      <c r="S292" s="391"/>
    </row>
    <row r="293" spans="2:19" ht="20.25" customHeight="1" x14ac:dyDescent="0.25">
      <c r="B293" s="319"/>
      <c r="C293" s="319"/>
      <c r="D293" s="319"/>
      <c r="E293" s="319"/>
      <c r="F293" s="319"/>
      <c r="H293" s="357"/>
      <c r="I293" s="319"/>
      <c r="J293" s="319"/>
      <c r="K293" s="319"/>
      <c r="L293" s="319"/>
      <c r="M293" s="319"/>
      <c r="N293" s="319"/>
      <c r="R293" s="319"/>
      <c r="S293" s="391"/>
    </row>
    <row r="294" spans="2:19" ht="20.25" customHeight="1" x14ac:dyDescent="0.25">
      <c r="B294" s="319"/>
      <c r="C294" s="319"/>
      <c r="D294" s="319"/>
      <c r="E294" s="319"/>
      <c r="F294" s="319"/>
      <c r="H294" s="357"/>
      <c r="I294" s="319"/>
      <c r="J294" s="319"/>
      <c r="K294" s="319"/>
      <c r="L294" s="319"/>
      <c r="M294" s="319"/>
      <c r="N294" s="319"/>
      <c r="R294" s="319"/>
      <c r="S294" s="391"/>
    </row>
    <row r="295" spans="2:19" ht="20.25" customHeight="1" x14ac:dyDescent="0.25">
      <c r="B295" s="319"/>
      <c r="C295" s="319"/>
      <c r="D295" s="319"/>
      <c r="E295" s="319"/>
      <c r="F295" s="319"/>
      <c r="H295" s="357"/>
      <c r="I295" s="319"/>
      <c r="J295" s="319"/>
      <c r="K295" s="319"/>
      <c r="L295" s="319"/>
      <c r="M295" s="319"/>
      <c r="N295" s="319"/>
      <c r="R295" s="319"/>
      <c r="S295" s="391"/>
    </row>
    <row r="296" spans="2:19" ht="20.25" customHeight="1" x14ac:dyDescent="0.25">
      <c r="B296" s="319"/>
      <c r="C296" s="319"/>
      <c r="D296" s="319"/>
      <c r="E296" s="319"/>
      <c r="F296" s="319"/>
      <c r="H296" s="357"/>
      <c r="I296" s="319"/>
      <c r="J296" s="319"/>
      <c r="K296" s="319"/>
      <c r="L296" s="319"/>
      <c r="M296" s="319"/>
      <c r="N296" s="319"/>
      <c r="R296" s="319"/>
      <c r="S296" s="391"/>
    </row>
    <row r="297" spans="2:19" ht="20.25" customHeight="1" x14ac:dyDescent="0.25">
      <c r="B297" s="319"/>
      <c r="C297" s="319"/>
      <c r="D297" s="319"/>
      <c r="E297" s="319"/>
      <c r="F297" s="319"/>
      <c r="H297" s="357"/>
      <c r="I297" s="319"/>
      <c r="J297" s="319"/>
      <c r="K297" s="319"/>
      <c r="L297" s="319"/>
      <c r="M297" s="319"/>
      <c r="N297" s="319"/>
      <c r="R297" s="319"/>
      <c r="S297" s="391"/>
    </row>
    <row r="298" spans="2:19" ht="20.25" customHeight="1" x14ac:dyDescent="0.25">
      <c r="B298" s="319"/>
      <c r="C298" s="319"/>
      <c r="D298" s="319"/>
      <c r="E298" s="319"/>
      <c r="F298" s="319"/>
      <c r="H298" s="357"/>
      <c r="I298" s="319"/>
      <c r="J298" s="319"/>
      <c r="K298" s="319"/>
      <c r="L298" s="319"/>
      <c r="M298" s="319"/>
      <c r="N298" s="319"/>
      <c r="R298" s="319"/>
      <c r="S298" s="391"/>
    </row>
    <row r="299" spans="2:19" ht="20.25" customHeight="1" x14ac:dyDescent="0.25">
      <c r="B299" s="319"/>
      <c r="C299" s="319"/>
      <c r="D299" s="319"/>
      <c r="E299" s="319"/>
      <c r="F299" s="319"/>
      <c r="H299" s="357"/>
      <c r="I299" s="319"/>
      <c r="J299" s="319"/>
      <c r="K299" s="319"/>
      <c r="L299" s="319"/>
      <c r="M299" s="319"/>
      <c r="N299" s="319"/>
      <c r="R299" s="319"/>
      <c r="S299" s="391"/>
    </row>
    <row r="300" spans="2:19" ht="20.25" customHeight="1" x14ac:dyDescent="0.25">
      <c r="B300" s="319"/>
      <c r="C300" s="319"/>
      <c r="D300" s="319"/>
      <c r="E300" s="319"/>
      <c r="F300" s="319"/>
      <c r="H300" s="357"/>
      <c r="I300" s="319"/>
      <c r="J300" s="319"/>
      <c r="K300" s="319"/>
      <c r="L300" s="319"/>
      <c r="M300" s="319"/>
      <c r="N300" s="319"/>
      <c r="R300" s="319"/>
      <c r="S300" s="391"/>
    </row>
    <row r="301" spans="2:19" ht="20.25" customHeight="1" x14ac:dyDescent="0.25">
      <c r="B301" s="319"/>
      <c r="C301" s="319"/>
      <c r="D301" s="319"/>
      <c r="E301" s="319"/>
      <c r="F301" s="319"/>
      <c r="H301" s="357"/>
      <c r="I301" s="319"/>
      <c r="J301" s="319"/>
      <c r="K301" s="319"/>
      <c r="L301" s="319"/>
      <c r="M301" s="319"/>
      <c r="N301" s="319"/>
      <c r="R301" s="319"/>
      <c r="S301" s="391"/>
    </row>
    <row r="302" spans="2:19" ht="20.25" customHeight="1" x14ac:dyDescent="0.25">
      <c r="B302" s="319"/>
      <c r="C302" s="319"/>
      <c r="D302" s="319"/>
      <c r="E302" s="319"/>
      <c r="F302" s="319"/>
      <c r="H302" s="357"/>
      <c r="I302" s="319"/>
      <c r="J302" s="319"/>
      <c r="K302" s="319"/>
      <c r="L302" s="319"/>
      <c r="M302" s="319"/>
      <c r="N302" s="319"/>
      <c r="R302" s="319"/>
      <c r="S302" s="391"/>
    </row>
    <row r="303" spans="2:19" ht="20.25" customHeight="1" x14ac:dyDescent="0.25">
      <c r="B303" s="319"/>
      <c r="C303" s="319"/>
      <c r="D303" s="319"/>
      <c r="E303" s="319"/>
      <c r="F303" s="319"/>
      <c r="H303" s="357"/>
      <c r="I303" s="319"/>
      <c r="J303" s="319"/>
      <c r="K303" s="319"/>
      <c r="L303" s="319"/>
      <c r="M303" s="319"/>
      <c r="N303" s="319"/>
      <c r="R303" s="319"/>
      <c r="S303" s="391"/>
    </row>
    <row r="304" spans="2:19" ht="20.25" customHeight="1" x14ac:dyDescent="0.25">
      <c r="B304" s="319"/>
      <c r="C304" s="319"/>
      <c r="D304" s="319"/>
      <c r="E304" s="319"/>
      <c r="F304" s="319"/>
      <c r="H304" s="357"/>
      <c r="I304" s="319"/>
      <c r="J304" s="319"/>
      <c r="K304" s="319"/>
      <c r="L304" s="319"/>
      <c r="M304" s="319"/>
      <c r="N304" s="319"/>
      <c r="R304" s="319"/>
      <c r="S304" s="391"/>
    </row>
    <row r="305" spans="2:19" ht="20.25" customHeight="1" x14ac:dyDescent="0.25">
      <c r="B305" s="319"/>
      <c r="C305" s="319"/>
      <c r="D305" s="319"/>
      <c r="E305" s="319"/>
      <c r="F305" s="319"/>
      <c r="H305" s="357"/>
      <c r="I305" s="319"/>
      <c r="J305" s="319"/>
      <c r="K305" s="319"/>
      <c r="L305" s="319"/>
      <c r="M305" s="319"/>
      <c r="N305" s="319"/>
      <c r="R305" s="319"/>
      <c r="S305" s="391"/>
    </row>
    <row r="306" spans="2:19" ht="20.25" customHeight="1" x14ac:dyDescent="0.25">
      <c r="B306" s="319"/>
      <c r="C306" s="319"/>
      <c r="D306" s="319"/>
      <c r="E306" s="319"/>
      <c r="F306" s="319"/>
      <c r="H306" s="357"/>
      <c r="I306" s="319"/>
      <c r="J306" s="319"/>
      <c r="K306" s="319"/>
      <c r="L306" s="319"/>
      <c r="M306" s="319"/>
      <c r="N306" s="319"/>
      <c r="R306" s="319"/>
      <c r="S306" s="391"/>
    </row>
    <row r="307" spans="2:19" ht="20.25" customHeight="1" x14ac:dyDescent="0.25">
      <c r="B307" s="319"/>
      <c r="C307" s="319"/>
      <c r="D307" s="319"/>
      <c r="E307" s="319"/>
      <c r="F307" s="319"/>
      <c r="H307" s="357"/>
      <c r="I307" s="319"/>
      <c r="J307" s="319"/>
      <c r="K307" s="319"/>
      <c r="L307" s="319"/>
      <c r="M307" s="319"/>
      <c r="N307" s="319"/>
      <c r="R307" s="319"/>
      <c r="S307" s="391"/>
    </row>
    <row r="308" spans="2:19" ht="20.25" customHeight="1" x14ac:dyDescent="0.25">
      <c r="B308" s="319"/>
      <c r="C308" s="319"/>
      <c r="D308" s="319"/>
      <c r="E308" s="319"/>
      <c r="F308" s="319"/>
      <c r="H308" s="357"/>
      <c r="I308" s="319"/>
      <c r="J308" s="319"/>
      <c r="K308" s="319"/>
      <c r="L308" s="319"/>
      <c r="M308" s="319"/>
      <c r="N308" s="319"/>
      <c r="R308" s="319"/>
      <c r="S308" s="391"/>
    </row>
    <row r="309" spans="2:19" ht="20.25" customHeight="1" x14ac:dyDescent="0.25">
      <c r="B309" s="319"/>
      <c r="C309" s="319"/>
      <c r="D309" s="319"/>
      <c r="E309" s="319"/>
      <c r="F309" s="319"/>
      <c r="H309" s="357"/>
      <c r="I309" s="319"/>
      <c r="J309" s="319"/>
      <c r="K309" s="319"/>
      <c r="L309" s="319"/>
      <c r="M309" s="319"/>
      <c r="N309" s="319"/>
      <c r="R309" s="319"/>
      <c r="S309" s="391"/>
    </row>
    <row r="310" spans="2:19" ht="20.25" customHeight="1" x14ac:dyDescent="0.25">
      <c r="B310" s="319"/>
      <c r="C310" s="319"/>
      <c r="D310" s="319"/>
      <c r="E310" s="319"/>
      <c r="F310" s="319"/>
      <c r="H310" s="357"/>
      <c r="I310" s="319"/>
      <c r="J310" s="319"/>
      <c r="K310" s="319"/>
      <c r="L310" s="319"/>
      <c r="M310" s="319"/>
      <c r="N310" s="319"/>
      <c r="R310" s="319"/>
      <c r="S310" s="391"/>
    </row>
    <row r="311" spans="2:19" ht="20.25" customHeight="1" x14ac:dyDescent="0.25">
      <c r="B311" s="319"/>
      <c r="C311" s="319"/>
      <c r="D311" s="319"/>
      <c r="E311" s="319"/>
      <c r="F311" s="319"/>
      <c r="H311" s="357"/>
      <c r="I311" s="319"/>
      <c r="J311" s="319"/>
      <c r="K311" s="319"/>
      <c r="L311" s="319"/>
      <c r="M311" s="319"/>
      <c r="N311" s="319"/>
      <c r="R311" s="319"/>
      <c r="S311" s="391"/>
    </row>
    <row r="312" spans="2:19" ht="20.25" customHeight="1" x14ac:dyDescent="0.25">
      <c r="B312" s="319"/>
      <c r="C312" s="319"/>
      <c r="D312" s="319"/>
      <c r="E312" s="319"/>
      <c r="F312" s="319"/>
      <c r="H312" s="357"/>
      <c r="I312" s="319"/>
      <c r="J312" s="319"/>
      <c r="K312" s="319"/>
      <c r="L312" s="319"/>
      <c r="M312" s="319"/>
      <c r="N312" s="319"/>
      <c r="R312" s="319"/>
      <c r="S312" s="391"/>
    </row>
    <row r="313" spans="2:19" ht="20.25" customHeight="1" x14ac:dyDescent="0.25">
      <c r="B313" s="319"/>
      <c r="C313" s="319"/>
      <c r="D313" s="319"/>
      <c r="E313" s="319"/>
      <c r="F313" s="319"/>
      <c r="H313" s="357"/>
      <c r="I313" s="319"/>
      <c r="J313" s="319"/>
      <c r="K313" s="319"/>
      <c r="L313" s="319"/>
      <c r="M313" s="319"/>
      <c r="N313" s="319"/>
      <c r="R313" s="319"/>
      <c r="S313" s="391"/>
    </row>
    <row r="314" spans="2:19" ht="20.25" customHeight="1" x14ac:dyDescent="0.25">
      <c r="B314" s="319"/>
      <c r="C314" s="319"/>
      <c r="D314" s="319"/>
      <c r="E314" s="319"/>
      <c r="F314" s="319"/>
      <c r="H314" s="357"/>
      <c r="I314" s="319"/>
      <c r="J314" s="319"/>
      <c r="K314" s="319"/>
      <c r="L314" s="319"/>
      <c r="M314" s="319"/>
      <c r="N314" s="319"/>
      <c r="R314" s="319"/>
      <c r="S314" s="391"/>
    </row>
    <row r="315" spans="2:19" ht="20.25" customHeight="1" x14ac:dyDescent="0.25">
      <c r="B315" s="319"/>
      <c r="C315" s="319"/>
      <c r="D315" s="319"/>
      <c r="E315" s="319"/>
      <c r="F315" s="319"/>
      <c r="H315" s="357"/>
      <c r="I315" s="319"/>
      <c r="J315" s="319"/>
      <c r="K315" s="319"/>
      <c r="L315" s="319"/>
      <c r="M315" s="319"/>
      <c r="N315" s="319"/>
      <c r="R315" s="319"/>
      <c r="S315" s="391"/>
    </row>
    <row r="316" spans="2:19" ht="20.25" customHeight="1" x14ac:dyDescent="0.25">
      <c r="B316" s="319"/>
      <c r="C316" s="319"/>
      <c r="D316" s="319"/>
      <c r="E316" s="319"/>
      <c r="F316" s="319"/>
      <c r="H316" s="357"/>
      <c r="I316" s="319"/>
      <c r="J316" s="319"/>
      <c r="K316" s="319"/>
      <c r="L316" s="319"/>
      <c r="M316" s="319"/>
      <c r="N316" s="319"/>
      <c r="R316" s="319"/>
      <c r="S316" s="391"/>
    </row>
    <row r="317" spans="2:19" ht="20.25" customHeight="1" x14ac:dyDescent="0.25">
      <c r="B317" s="319"/>
      <c r="C317" s="319"/>
      <c r="D317" s="319"/>
      <c r="E317" s="319"/>
      <c r="F317" s="319"/>
      <c r="H317" s="357"/>
      <c r="I317" s="319"/>
      <c r="J317" s="319"/>
      <c r="K317" s="319"/>
      <c r="L317" s="319"/>
      <c r="M317" s="319"/>
      <c r="N317" s="319"/>
      <c r="R317" s="319"/>
      <c r="S317" s="391"/>
    </row>
    <row r="318" spans="2:19" ht="20.25" customHeight="1" x14ac:dyDescent="0.25">
      <c r="B318" s="319"/>
      <c r="C318" s="319"/>
      <c r="D318" s="319"/>
      <c r="E318" s="319"/>
      <c r="F318" s="319"/>
      <c r="H318" s="357"/>
      <c r="I318" s="319"/>
      <c r="J318" s="319"/>
      <c r="K318" s="319"/>
      <c r="L318" s="319"/>
      <c r="M318" s="319"/>
      <c r="N318" s="319"/>
      <c r="R318" s="319"/>
      <c r="S318" s="391"/>
    </row>
    <row r="319" spans="2:19" ht="20.25" customHeight="1" x14ac:dyDescent="0.25">
      <c r="B319" s="319"/>
      <c r="C319" s="319"/>
      <c r="D319" s="319"/>
      <c r="E319" s="319"/>
      <c r="F319" s="319"/>
      <c r="H319" s="357"/>
      <c r="I319" s="319"/>
      <c r="J319" s="319"/>
      <c r="K319" s="319"/>
      <c r="L319" s="319"/>
      <c r="M319" s="319"/>
      <c r="N319" s="319"/>
      <c r="R319" s="319"/>
      <c r="S319" s="391"/>
    </row>
    <row r="320" spans="2:19" ht="20.25" customHeight="1" x14ac:dyDescent="0.25">
      <c r="B320" s="319"/>
      <c r="C320" s="319"/>
      <c r="D320" s="319"/>
      <c r="E320" s="319"/>
      <c r="F320" s="319"/>
      <c r="H320" s="357"/>
      <c r="I320" s="319"/>
      <c r="J320" s="319"/>
      <c r="K320" s="319"/>
      <c r="L320" s="319"/>
      <c r="M320" s="319"/>
      <c r="N320" s="319"/>
      <c r="R320" s="319"/>
      <c r="S320" s="391"/>
    </row>
    <row r="321" spans="2:19" ht="20.25" customHeight="1" x14ac:dyDescent="0.25">
      <c r="B321" s="319"/>
      <c r="C321" s="319"/>
      <c r="D321" s="319"/>
      <c r="E321" s="319"/>
      <c r="F321" s="319"/>
      <c r="H321" s="357"/>
      <c r="I321" s="319"/>
      <c r="J321" s="319"/>
      <c r="K321" s="319"/>
      <c r="L321" s="319"/>
      <c r="M321" s="319"/>
      <c r="N321" s="319"/>
      <c r="R321" s="319"/>
      <c r="S321" s="391"/>
    </row>
    <row r="322" spans="2:19" ht="20.25" customHeight="1" x14ac:dyDescent="0.25">
      <c r="B322" s="319"/>
      <c r="C322" s="319"/>
      <c r="D322" s="319"/>
      <c r="E322" s="319"/>
      <c r="F322" s="319"/>
      <c r="H322" s="357"/>
      <c r="I322" s="319"/>
      <c r="J322" s="319"/>
      <c r="K322" s="319"/>
      <c r="L322" s="319"/>
      <c r="M322" s="319"/>
      <c r="N322" s="319"/>
      <c r="R322" s="319"/>
      <c r="S322" s="391"/>
    </row>
    <row r="323" spans="2:19" ht="20.25" customHeight="1" x14ac:dyDescent="0.25">
      <c r="B323" s="319"/>
      <c r="C323" s="319"/>
      <c r="D323" s="319"/>
      <c r="E323" s="319"/>
      <c r="F323" s="319"/>
      <c r="H323" s="357"/>
      <c r="I323" s="319"/>
      <c r="J323" s="319"/>
      <c r="K323" s="319"/>
      <c r="L323" s="319"/>
      <c r="M323" s="319"/>
      <c r="N323" s="319"/>
      <c r="R323" s="319"/>
      <c r="S323" s="391"/>
    </row>
    <row r="324" spans="2:19" ht="20.25" customHeight="1" x14ac:dyDescent="0.25">
      <c r="B324" s="319"/>
      <c r="C324" s="319"/>
      <c r="D324" s="319"/>
      <c r="E324" s="319"/>
      <c r="F324" s="319"/>
      <c r="H324" s="357"/>
      <c r="I324" s="319"/>
      <c r="J324" s="319"/>
      <c r="K324" s="319"/>
      <c r="L324" s="319"/>
      <c r="M324" s="319"/>
      <c r="N324" s="319"/>
      <c r="R324" s="319"/>
      <c r="S324" s="391"/>
    </row>
    <row r="325" spans="2:19" ht="20.25" customHeight="1" x14ac:dyDescent="0.25">
      <c r="B325" s="319"/>
      <c r="C325" s="319"/>
      <c r="D325" s="319"/>
      <c r="E325" s="319"/>
      <c r="F325" s="319"/>
      <c r="H325" s="357"/>
      <c r="I325" s="319"/>
      <c r="J325" s="319"/>
      <c r="K325" s="319"/>
      <c r="L325" s="319"/>
      <c r="M325" s="319"/>
      <c r="N325" s="319"/>
      <c r="R325" s="319"/>
      <c r="S325" s="391"/>
    </row>
    <row r="326" spans="2:19" ht="20.25" customHeight="1" x14ac:dyDescent="0.25">
      <c r="B326" s="319"/>
      <c r="C326" s="319"/>
      <c r="D326" s="319"/>
      <c r="E326" s="319"/>
      <c r="F326" s="319"/>
      <c r="H326" s="357"/>
      <c r="I326" s="319"/>
      <c r="J326" s="319"/>
      <c r="K326" s="319"/>
      <c r="L326" s="319"/>
      <c r="M326" s="319"/>
      <c r="N326" s="319"/>
      <c r="R326" s="319"/>
      <c r="S326" s="391"/>
    </row>
    <row r="327" spans="2:19" ht="20.25" customHeight="1" x14ac:dyDescent="0.25">
      <c r="B327" s="319"/>
      <c r="C327" s="319"/>
      <c r="D327" s="319"/>
      <c r="E327" s="319"/>
      <c r="F327" s="319"/>
      <c r="H327" s="357"/>
      <c r="I327" s="319"/>
      <c r="J327" s="319"/>
      <c r="K327" s="319"/>
      <c r="L327" s="319"/>
      <c r="M327" s="319"/>
      <c r="N327" s="319"/>
      <c r="R327" s="319"/>
      <c r="S327" s="391"/>
    </row>
    <row r="328" spans="2:19" ht="20.25" customHeight="1" x14ac:dyDescent="0.25">
      <c r="B328" s="319"/>
      <c r="C328" s="319"/>
      <c r="D328" s="319"/>
      <c r="E328" s="319"/>
      <c r="F328" s="319"/>
      <c r="H328" s="357"/>
      <c r="I328" s="319"/>
      <c r="J328" s="319"/>
      <c r="K328" s="319"/>
      <c r="L328" s="319"/>
      <c r="M328" s="319"/>
      <c r="N328" s="319"/>
      <c r="R328" s="319"/>
      <c r="S328" s="391"/>
    </row>
    <row r="329" spans="2:19" ht="20.25" customHeight="1" x14ac:dyDescent="0.25">
      <c r="B329" s="319"/>
      <c r="C329" s="319"/>
      <c r="D329" s="319"/>
      <c r="E329" s="319"/>
      <c r="F329" s="319"/>
      <c r="H329" s="357"/>
      <c r="I329" s="319"/>
      <c r="J329" s="319"/>
      <c r="K329" s="319"/>
      <c r="L329" s="319"/>
      <c r="M329" s="319"/>
      <c r="N329" s="319"/>
      <c r="R329" s="319"/>
      <c r="S329" s="391"/>
    </row>
    <row r="330" spans="2:19" ht="20.25" customHeight="1" x14ac:dyDescent="0.25">
      <c r="B330" s="319"/>
      <c r="C330" s="319"/>
      <c r="D330" s="319"/>
      <c r="E330" s="319"/>
      <c r="F330" s="319"/>
      <c r="H330" s="357"/>
      <c r="I330" s="319"/>
      <c r="J330" s="319"/>
      <c r="K330" s="319"/>
      <c r="L330" s="319"/>
      <c r="M330" s="319"/>
      <c r="N330" s="319"/>
      <c r="R330" s="319"/>
      <c r="S330" s="391"/>
    </row>
    <row r="331" spans="2:19" ht="20.25" customHeight="1" x14ac:dyDescent="0.25">
      <c r="B331" s="319"/>
      <c r="C331" s="319"/>
      <c r="D331" s="319"/>
      <c r="E331" s="319"/>
      <c r="F331" s="319"/>
      <c r="H331" s="357"/>
      <c r="I331" s="319"/>
      <c r="J331" s="319"/>
      <c r="K331" s="319"/>
      <c r="L331" s="319"/>
      <c r="M331" s="319"/>
      <c r="N331" s="319"/>
      <c r="R331" s="319"/>
      <c r="S331" s="391"/>
    </row>
    <row r="332" spans="2:19" ht="20.25" customHeight="1" x14ac:dyDescent="0.25">
      <c r="B332" s="319"/>
      <c r="C332" s="319"/>
      <c r="D332" s="319"/>
      <c r="E332" s="319"/>
      <c r="F332" s="319"/>
      <c r="H332" s="357"/>
      <c r="I332" s="319"/>
      <c r="J332" s="319"/>
      <c r="K332" s="319"/>
      <c r="L332" s="319"/>
      <c r="M332" s="319"/>
      <c r="N332" s="319"/>
      <c r="R332" s="319"/>
      <c r="S332" s="391"/>
    </row>
    <row r="333" spans="2:19" ht="20.25" customHeight="1" x14ac:dyDescent="0.25">
      <c r="B333" s="319"/>
      <c r="C333" s="319"/>
      <c r="D333" s="319"/>
      <c r="E333" s="319"/>
      <c r="F333" s="319"/>
      <c r="H333" s="357"/>
      <c r="I333" s="319"/>
      <c r="J333" s="319"/>
      <c r="K333" s="319"/>
      <c r="L333" s="319"/>
      <c r="M333" s="319"/>
      <c r="N333" s="319"/>
      <c r="R333" s="319"/>
      <c r="S333" s="391"/>
    </row>
    <row r="334" spans="2:19" ht="20.25" customHeight="1" x14ac:dyDescent="0.25">
      <c r="B334" s="319"/>
      <c r="C334" s="319"/>
      <c r="D334" s="319"/>
      <c r="E334" s="319"/>
      <c r="F334" s="319"/>
      <c r="H334" s="357"/>
      <c r="I334" s="319"/>
      <c r="J334" s="319"/>
      <c r="K334" s="319"/>
      <c r="L334" s="319"/>
      <c r="M334" s="319"/>
      <c r="N334" s="319"/>
      <c r="R334" s="319"/>
      <c r="S334" s="391"/>
    </row>
    <row r="335" spans="2:19" ht="20.25" customHeight="1" x14ac:dyDescent="0.25">
      <c r="B335" s="319"/>
      <c r="C335" s="319"/>
      <c r="D335" s="319"/>
      <c r="E335" s="319"/>
      <c r="F335" s="319"/>
      <c r="H335" s="357"/>
      <c r="I335" s="319"/>
      <c r="J335" s="319"/>
      <c r="K335" s="319"/>
      <c r="L335" s="319"/>
      <c r="M335" s="319"/>
      <c r="N335" s="319"/>
      <c r="R335" s="319"/>
      <c r="S335" s="391"/>
    </row>
    <row r="336" spans="2:19" ht="20.25" customHeight="1" x14ac:dyDescent="0.25">
      <c r="B336" s="319"/>
      <c r="C336" s="319"/>
      <c r="D336" s="319"/>
      <c r="E336" s="319"/>
      <c r="F336" s="319"/>
      <c r="H336" s="357"/>
      <c r="I336" s="319"/>
      <c r="J336" s="319"/>
      <c r="K336" s="319"/>
      <c r="L336" s="319"/>
      <c r="M336" s="319"/>
      <c r="N336" s="319"/>
      <c r="R336" s="319"/>
      <c r="S336" s="391"/>
    </row>
    <row r="337" spans="2:19" ht="20.25" customHeight="1" x14ac:dyDescent="0.25">
      <c r="B337" s="319"/>
      <c r="C337" s="319"/>
      <c r="D337" s="319"/>
      <c r="E337" s="319"/>
      <c r="F337" s="319"/>
      <c r="H337" s="357"/>
      <c r="I337" s="319"/>
      <c r="J337" s="319"/>
      <c r="K337" s="319"/>
      <c r="L337" s="319"/>
      <c r="M337" s="319"/>
      <c r="N337" s="319"/>
      <c r="R337" s="319"/>
      <c r="S337" s="391"/>
    </row>
    <row r="338" spans="2:19" ht="20.25" customHeight="1" x14ac:dyDescent="0.25">
      <c r="B338" s="319"/>
      <c r="C338" s="319"/>
      <c r="D338" s="319"/>
      <c r="E338" s="319"/>
      <c r="F338" s="319"/>
      <c r="H338" s="357"/>
      <c r="I338" s="319"/>
      <c r="J338" s="319"/>
      <c r="K338" s="319"/>
      <c r="L338" s="319"/>
      <c r="M338" s="319"/>
      <c r="N338" s="319"/>
      <c r="R338" s="319"/>
      <c r="S338" s="391"/>
    </row>
    <row r="339" spans="2:19" ht="20.25" customHeight="1" x14ac:dyDescent="0.25">
      <c r="B339" s="319"/>
      <c r="C339" s="319"/>
      <c r="D339" s="319"/>
      <c r="E339" s="319"/>
      <c r="F339" s="319"/>
      <c r="H339" s="357"/>
      <c r="I339" s="319"/>
      <c r="J339" s="319"/>
      <c r="K339" s="319"/>
      <c r="L339" s="319"/>
      <c r="M339" s="319"/>
      <c r="N339" s="319"/>
      <c r="R339" s="319"/>
      <c r="S339" s="391"/>
    </row>
    <row r="340" spans="2:19" ht="20.25" customHeight="1" x14ac:dyDescent="0.25">
      <c r="B340" s="319"/>
      <c r="C340" s="319"/>
      <c r="D340" s="319"/>
      <c r="E340" s="319"/>
      <c r="F340" s="319"/>
      <c r="H340" s="357"/>
      <c r="I340" s="319"/>
      <c r="J340" s="319"/>
      <c r="K340" s="319"/>
      <c r="L340" s="319"/>
      <c r="M340" s="319"/>
      <c r="N340" s="319"/>
      <c r="R340" s="319"/>
      <c r="S340" s="391"/>
    </row>
    <row r="341" spans="2:19" ht="20.25" customHeight="1" x14ac:dyDescent="0.25">
      <c r="B341" s="319"/>
      <c r="C341" s="319"/>
      <c r="D341" s="319"/>
      <c r="E341" s="319"/>
      <c r="F341" s="319"/>
      <c r="H341" s="357"/>
      <c r="I341" s="319"/>
      <c r="J341" s="319"/>
      <c r="K341" s="319"/>
      <c r="L341" s="319"/>
      <c r="M341" s="319"/>
      <c r="N341" s="319"/>
      <c r="R341" s="319"/>
      <c r="S341" s="391"/>
    </row>
    <row r="342" spans="2:19" ht="20.25" customHeight="1" x14ac:dyDescent="0.25">
      <c r="B342" s="319"/>
      <c r="C342" s="319"/>
      <c r="D342" s="319"/>
      <c r="E342" s="319"/>
      <c r="F342" s="319"/>
      <c r="H342" s="357"/>
      <c r="I342" s="319"/>
      <c r="J342" s="319"/>
      <c r="K342" s="319"/>
      <c r="L342" s="319"/>
      <c r="M342" s="319"/>
      <c r="N342" s="319"/>
      <c r="R342" s="319"/>
      <c r="S342" s="391"/>
    </row>
    <row r="343" spans="2:19" ht="20.25" customHeight="1" x14ac:dyDescent="0.25">
      <c r="B343" s="319"/>
      <c r="C343" s="319"/>
      <c r="D343" s="319"/>
      <c r="E343" s="319"/>
      <c r="F343" s="319"/>
      <c r="H343" s="357"/>
      <c r="I343" s="319"/>
      <c r="J343" s="319"/>
      <c r="K343" s="319"/>
      <c r="L343" s="319"/>
      <c r="M343" s="319"/>
      <c r="N343" s="319"/>
      <c r="R343" s="319"/>
      <c r="S343" s="391"/>
    </row>
    <row r="344" spans="2:19" ht="20.25" customHeight="1" x14ac:dyDescent="0.25">
      <c r="B344" s="319"/>
      <c r="C344" s="319"/>
      <c r="D344" s="319"/>
      <c r="E344" s="319"/>
      <c r="F344" s="319"/>
      <c r="H344" s="357"/>
      <c r="I344" s="319"/>
      <c r="J344" s="319"/>
      <c r="K344" s="319"/>
      <c r="L344" s="319"/>
      <c r="M344" s="319"/>
      <c r="N344" s="319"/>
      <c r="R344" s="319"/>
      <c r="S344" s="391"/>
    </row>
    <row r="345" spans="2:19" ht="20.25" customHeight="1" x14ac:dyDescent="0.25">
      <c r="B345" s="319"/>
      <c r="C345" s="319"/>
      <c r="D345" s="319"/>
      <c r="E345" s="319"/>
      <c r="F345" s="319"/>
      <c r="H345" s="357"/>
      <c r="I345" s="319"/>
      <c r="J345" s="319"/>
      <c r="K345" s="319"/>
      <c r="L345" s="319"/>
      <c r="M345" s="319"/>
      <c r="N345" s="319"/>
      <c r="R345" s="319"/>
      <c r="S345" s="391"/>
    </row>
    <row r="346" spans="2:19" ht="20.25" customHeight="1" x14ac:dyDescent="0.25">
      <c r="B346" s="319"/>
      <c r="C346" s="319"/>
      <c r="D346" s="319"/>
      <c r="E346" s="319"/>
      <c r="F346" s="319"/>
      <c r="H346" s="357"/>
      <c r="I346" s="319"/>
      <c r="J346" s="319"/>
      <c r="K346" s="319"/>
      <c r="L346" s="319"/>
      <c r="M346" s="319"/>
      <c r="N346" s="319"/>
      <c r="R346" s="319"/>
      <c r="S346" s="391"/>
    </row>
    <row r="347" spans="2:19" ht="20.25" customHeight="1" x14ac:dyDescent="0.25">
      <c r="B347" s="319"/>
      <c r="C347" s="319"/>
      <c r="D347" s="319"/>
      <c r="E347" s="319"/>
      <c r="F347" s="319"/>
      <c r="H347" s="357"/>
      <c r="I347" s="319"/>
      <c r="J347" s="319"/>
      <c r="K347" s="319"/>
      <c r="L347" s="319"/>
      <c r="M347" s="319"/>
      <c r="N347" s="319"/>
      <c r="R347" s="319"/>
      <c r="S347" s="391"/>
    </row>
    <row r="348" spans="2:19" ht="20.25" customHeight="1" x14ac:dyDescent="0.25">
      <c r="B348" s="319"/>
      <c r="C348" s="319"/>
      <c r="D348" s="319"/>
      <c r="E348" s="319"/>
      <c r="F348" s="319"/>
      <c r="H348" s="357"/>
      <c r="I348" s="319"/>
      <c r="J348" s="319"/>
      <c r="K348" s="319"/>
      <c r="L348" s="319"/>
      <c r="M348" s="319"/>
      <c r="N348" s="319"/>
      <c r="R348" s="319"/>
      <c r="S348" s="391"/>
    </row>
    <row r="349" spans="2:19" ht="20.25" customHeight="1" x14ac:dyDescent="0.25">
      <c r="B349" s="319"/>
      <c r="C349" s="319"/>
      <c r="D349" s="319"/>
      <c r="E349" s="319"/>
      <c r="F349" s="319"/>
      <c r="H349" s="357"/>
      <c r="I349" s="319"/>
      <c r="J349" s="319"/>
      <c r="K349" s="319"/>
      <c r="L349" s="319"/>
      <c r="M349" s="319"/>
      <c r="N349" s="319"/>
      <c r="R349" s="319"/>
      <c r="S349" s="391"/>
    </row>
    <row r="350" spans="2:19" ht="20.25" customHeight="1" x14ac:dyDescent="0.25">
      <c r="B350" s="319"/>
      <c r="C350" s="319"/>
      <c r="D350" s="319"/>
      <c r="E350" s="319"/>
      <c r="F350" s="319"/>
      <c r="H350" s="357"/>
      <c r="I350" s="319"/>
      <c r="J350" s="319"/>
      <c r="K350" s="319"/>
      <c r="L350" s="319"/>
      <c r="M350" s="319"/>
      <c r="N350" s="319"/>
      <c r="R350" s="319"/>
      <c r="S350" s="391"/>
    </row>
    <row r="351" spans="2:19" ht="20.25" customHeight="1" x14ac:dyDescent="0.25">
      <c r="B351" s="319"/>
      <c r="C351" s="319"/>
      <c r="D351" s="319"/>
      <c r="E351" s="319"/>
      <c r="F351" s="319"/>
      <c r="H351" s="357"/>
      <c r="I351" s="319"/>
      <c r="J351" s="319"/>
      <c r="K351" s="319"/>
      <c r="L351" s="319"/>
      <c r="M351" s="319"/>
      <c r="N351" s="319"/>
      <c r="R351" s="319"/>
      <c r="S351" s="391"/>
    </row>
    <row r="352" spans="2:19" ht="20.25" customHeight="1" x14ac:dyDescent="0.25">
      <c r="B352" s="319"/>
      <c r="C352" s="319"/>
      <c r="D352" s="319"/>
      <c r="E352" s="319"/>
      <c r="F352" s="319"/>
      <c r="H352" s="357"/>
      <c r="I352" s="319"/>
      <c r="J352" s="319"/>
      <c r="K352" s="319"/>
      <c r="L352" s="319"/>
      <c r="M352" s="319"/>
      <c r="N352" s="319"/>
      <c r="R352" s="319"/>
      <c r="S352" s="391"/>
    </row>
    <row r="353" spans="2:19" ht="20.25" customHeight="1" x14ac:dyDescent="0.25">
      <c r="B353" s="319"/>
      <c r="C353" s="319"/>
      <c r="D353" s="319"/>
      <c r="E353" s="319"/>
      <c r="F353" s="319"/>
      <c r="H353" s="357"/>
      <c r="I353" s="319"/>
      <c r="J353" s="319"/>
      <c r="K353" s="319"/>
      <c r="L353" s="319"/>
      <c r="M353" s="319"/>
      <c r="N353" s="319"/>
      <c r="R353" s="319"/>
      <c r="S353" s="391"/>
    </row>
    <row r="354" spans="2:19" ht="20.25" customHeight="1" x14ac:dyDescent="0.25">
      <c r="B354" s="319"/>
      <c r="C354" s="319"/>
      <c r="D354" s="319"/>
      <c r="E354" s="319"/>
      <c r="F354" s="319"/>
      <c r="H354" s="357"/>
      <c r="I354" s="319"/>
      <c r="J354" s="319"/>
      <c r="K354" s="319"/>
      <c r="L354" s="319"/>
      <c r="M354" s="319"/>
      <c r="N354" s="319"/>
      <c r="R354" s="319"/>
      <c r="S354" s="391"/>
    </row>
    <row r="355" spans="2:19" ht="20.25" customHeight="1" x14ac:dyDescent="0.25">
      <c r="B355" s="319"/>
      <c r="C355" s="319"/>
      <c r="D355" s="319"/>
      <c r="E355" s="319"/>
      <c r="F355" s="319"/>
      <c r="H355" s="357"/>
      <c r="I355" s="319"/>
      <c r="J355" s="319"/>
      <c r="K355" s="319"/>
      <c r="L355" s="319"/>
      <c r="M355" s="319"/>
      <c r="N355" s="319"/>
      <c r="R355" s="319"/>
      <c r="S355" s="391"/>
    </row>
    <row r="356" spans="2:19" ht="20.25" customHeight="1" x14ac:dyDescent="0.25">
      <c r="B356" s="319"/>
      <c r="C356" s="319"/>
      <c r="D356" s="319"/>
      <c r="E356" s="319"/>
      <c r="F356" s="319"/>
      <c r="H356" s="357"/>
      <c r="I356" s="319"/>
      <c r="J356" s="319"/>
      <c r="K356" s="319"/>
      <c r="L356" s="319"/>
      <c r="M356" s="319"/>
      <c r="N356" s="319"/>
      <c r="R356" s="319"/>
      <c r="S356" s="391"/>
    </row>
    <row r="357" spans="2:19" ht="20.25" customHeight="1" x14ac:dyDescent="0.25">
      <c r="B357" s="319"/>
      <c r="C357" s="319"/>
      <c r="D357" s="319"/>
      <c r="E357" s="319"/>
      <c r="F357" s="319"/>
      <c r="H357" s="357"/>
      <c r="I357" s="319"/>
      <c r="J357" s="319"/>
      <c r="K357" s="319"/>
      <c r="L357" s="319"/>
      <c r="M357" s="319"/>
      <c r="N357" s="319"/>
      <c r="R357" s="319"/>
      <c r="S357" s="391"/>
    </row>
    <row r="358" spans="2:19" ht="20.25" customHeight="1" x14ac:dyDescent="0.25">
      <c r="B358" s="319"/>
      <c r="C358" s="319"/>
      <c r="D358" s="319"/>
      <c r="E358" s="319"/>
      <c r="F358" s="319"/>
      <c r="H358" s="357"/>
      <c r="I358" s="319"/>
      <c r="J358" s="319"/>
      <c r="K358" s="319"/>
      <c r="L358" s="319"/>
      <c r="M358" s="319"/>
      <c r="N358" s="319"/>
      <c r="R358" s="319"/>
      <c r="S358" s="391"/>
    </row>
    <row r="359" spans="2:19" ht="20.25" customHeight="1" x14ac:dyDescent="0.25">
      <c r="B359" s="319"/>
      <c r="C359" s="319"/>
      <c r="D359" s="319"/>
      <c r="E359" s="319"/>
      <c r="F359" s="319"/>
      <c r="H359" s="357"/>
      <c r="I359" s="319"/>
      <c r="J359" s="319"/>
      <c r="K359" s="319"/>
      <c r="L359" s="319"/>
      <c r="M359" s="319"/>
      <c r="N359" s="319"/>
      <c r="R359" s="319"/>
      <c r="S359" s="391"/>
    </row>
    <row r="360" spans="2:19" ht="20.25" customHeight="1" x14ac:dyDescent="0.25">
      <c r="B360" s="319"/>
      <c r="C360" s="319"/>
      <c r="D360" s="319"/>
      <c r="E360" s="319"/>
      <c r="F360" s="319"/>
      <c r="H360" s="357"/>
      <c r="I360" s="319"/>
      <c r="J360" s="319"/>
      <c r="K360" s="319"/>
      <c r="L360" s="319"/>
      <c r="M360" s="319"/>
      <c r="N360" s="319"/>
      <c r="R360" s="319"/>
      <c r="S360" s="391"/>
    </row>
    <row r="361" spans="2:19" ht="20.25" customHeight="1" x14ac:dyDescent="0.25">
      <c r="B361" s="319"/>
      <c r="C361" s="319"/>
      <c r="D361" s="319"/>
      <c r="E361" s="319"/>
      <c r="F361" s="319"/>
      <c r="H361" s="357"/>
      <c r="I361" s="319"/>
      <c r="J361" s="319"/>
      <c r="K361" s="319"/>
      <c r="L361" s="319"/>
      <c r="M361" s="319"/>
      <c r="N361" s="319"/>
      <c r="R361" s="319"/>
      <c r="S361" s="391"/>
    </row>
    <row r="362" spans="2:19" ht="20.25" customHeight="1" x14ac:dyDescent="0.25">
      <c r="B362" s="319"/>
      <c r="C362" s="319"/>
      <c r="D362" s="319"/>
      <c r="E362" s="319"/>
      <c r="F362" s="319"/>
      <c r="H362" s="357"/>
      <c r="I362" s="319"/>
      <c r="J362" s="319"/>
      <c r="K362" s="319"/>
      <c r="L362" s="319"/>
      <c r="M362" s="319"/>
      <c r="N362" s="319"/>
      <c r="R362" s="319"/>
      <c r="S362" s="391"/>
    </row>
    <row r="363" spans="2:19" ht="20.25" customHeight="1" x14ac:dyDescent="0.25">
      <c r="B363" s="319"/>
      <c r="C363" s="319"/>
      <c r="D363" s="319"/>
      <c r="E363" s="319"/>
      <c r="F363" s="319"/>
      <c r="H363" s="357"/>
      <c r="I363" s="319"/>
      <c r="J363" s="319"/>
      <c r="K363" s="319"/>
      <c r="L363" s="319"/>
      <c r="M363" s="319"/>
      <c r="N363" s="319"/>
      <c r="R363" s="319"/>
      <c r="S363" s="391"/>
    </row>
    <row r="364" spans="2:19" ht="20.25" customHeight="1" x14ac:dyDescent="0.25">
      <c r="B364" s="319"/>
      <c r="C364" s="319"/>
      <c r="D364" s="319"/>
      <c r="E364" s="319"/>
      <c r="F364" s="319"/>
      <c r="H364" s="357"/>
      <c r="I364" s="319"/>
      <c r="J364" s="319"/>
      <c r="K364" s="319"/>
      <c r="L364" s="319"/>
      <c r="M364" s="319"/>
      <c r="N364" s="319"/>
      <c r="R364" s="319"/>
      <c r="S364" s="391"/>
    </row>
    <row r="365" spans="2:19" ht="20.25" customHeight="1" x14ac:dyDescent="0.25">
      <c r="B365" s="319"/>
      <c r="C365" s="319"/>
      <c r="D365" s="319"/>
      <c r="E365" s="319"/>
      <c r="F365" s="319"/>
      <c r="H365" s="357"/>
      <c r="I365" s="319"/>
      <c r="J365" s="319"/>
      <c r="K365" s="319"/>
      <c r="L365" s="319"/>
      <c r="M365" s="319"/>
      <c r="N365" s="319"/>
      <c r="R365" s="319"/>
      <c r="S365" s="391"/>
    </row>
    <row r="366" spans="2:19" ht="20.25" customHeight="1" x14ac:dyDescent="0.25">
      <c r="B366" s="319"/>
      <c r="C366" s="319"/>
      <c r="D366" s="319"/>
      <c r="E366" s="319"/>
      <c r="F366" s="319"/>
      <c r="H366" s="357"/>
      <c r="I366" s="319"/>
      <c r="J366" s="319"/>
      <c r="K366" s="319"/>
      <c r="L366" s="319"/>
      <c r="M366" s="319"/>
      <c r="N366" s="319"/>
      <c r="R366" s="319"/>
      <c r="S366" s="391"/>
    </row>
    <row r="367" spans="2:19" ht="20.25" customHeight="1" x14ac:dyDescent="0.25">
      <c r="B367" s="319"/>
      <c r="C367" s="319"/>
      <c r="D367" s="319"/>
      <c r="E367" s="319"/>
      <c r="F367" s="319"/>
      <c r="H367" s="357"/>
      <c r="I367" s="319"/>
      <c r="J367" s="319"/>
      <c r="K367" s="319"/>
      <c r="L367" s="319"/>
      <c r="M367" s="319"/>
      <c r="N367" s="319"/>
      <c r="R367" s="319"/>
      <c r="S367" s="391"/>
    </row>
    <row r="368" spans="2:19" ht="20.25" customHeight="1" x14ac:dyDescent="0.25">
      <c r="B368" s="319"/>
      <c r="C368" s="319"/>
      <c r="D368" s="319"/>
      <c r="E368" s="319"/>
      <c r="F368" s="319"/>
      <c r="H368" s="357"/>
      <c r="I368" s="319"/>
      <c r="J368" s="319"/>
      <c r="K368" s="319"/>
      <c r="L368" s="319"/>
      <c r="M368" s="319"/>
      <c r="N368" s="319"/>
      <c r="R368" s="319"/>
      <c r="S368" s="391"/>
    </row>
    <row r="369" spans="2:19" ht="20.25" customHeight="1" x14ac:dyDescent="0.25">
      <c r="B369" s="319"/>
      <c r="C369" s="319"/>
      <c r="D369" s="319"/>
      <c r="E369" s="319"/>
      <c r="F369" s="319"/>
      <c r="H369" s="357"/>
      <c r="I369" s="319"/>
      <c r="J369" s="319"/>
      <c r="K369" s="319"/>
      <c r="L369" s="319"/>
      <c r="M369" s="319"/>
      <c r="N369" s="319"/>
      <c r="R369" s="319"/>
      <c r="S369" s="391"/>
    </row>
    <row r="370" spans="2:19" ht="20.25" customHeight="1" x14ac:dyDescent="0.25">
      <c r="B370" s="319"/>
      <c r="C370" s="319"/>
      <c r="D370" s="319"/>
      <c r="E370" s="319"/>
      <c r="F370" s="319"/>
      <c r="H370" s="357"/>
      <c r="I370" s="319"/>
      <c r="J370" s="319"/>
      <c r="K370" s="319"/>
      <c r="L370" s="319"/>
      <c r="M370" s="319"/>
      <c r="N370" s="319"/>
      <c r="R370" s="319"/>
      <c r="S370" s="391"/>
    </row>
    <row r="371" spans="2:19" ht="20.25" customHeight="1" x14ac:dyDescent="0.25">
      <c r="B371" s="319"/>
      <c r="C371" s="319"/>
      <c r="D371" s="319"/>
      <c r="E371" s="319"/>
      <c r="F371" s="319"/>
      <c r="H371" s="357"/>
      <c r="I371" s="319"/>
      <c r="J371" s="319"/>
      <c r="K371" s="319"/>
      <c r="L371" s="319"/>
      <c r="M371" s="319"/>
      <c r="N371" s="319"/>
      <c r="R371" s="319"/>
      <c r="S371" s="391"/>
    </row>
    <row r="372" spans="2:19" ht="20.25" customHeight="1" x14ac:dyDescent="0.25">
      <c r="B372" s="319"/>
      <c r="C372" s="319"/>
      <c r="D372" s="319"/>
      <c r="E372" s="319"/>
      <c r="F372" s="319"/>
      <c r="H372" s="357"/>
      <c r="I372" s="319"/>
      <c r="J372" s="319"/>
      <c r="K372" s="319"/>
      <c r="L372" s="319"/>
      <c r="M372" s="319"/>
      <c r="N372" s="319"/>
      <c r="R372" s="319"/>
      <c r="S372" s="391"/>
    </row>
    <row r="373" spans="2:19" ht="20.25" customHeight="1" x14ac:dyDescent="0.25">
      <c r="B373" s="319"/>
      <c r="C373" s="319"/>
      <c r="D373" s="319"/>
      <c r="E373" s="319"/>
      <c r="F373" s="319"/>
      <c r="H373" s="357"/>
      <c r="I373" s="319"/>
      <c r="J373" s="319"/>
      <c r="K373" s="319"/>
      <c r="L373" s="319"/>
      <c r="M373" s="319"/>
      <c r="N373" s="319"/>
      <c r="R373" s="319"/>
      <c r="S373" s="391"/>
    </row>
    <row r="374" spans="2:19" ht="20.25" customHeight="1" x14ac:dyDescent="0.25">
      <c r="B374" s="319"/>
      <c r="C374" s="319"/>
      <c r="D374" s="319"/>
      <c r="E374" s="319"/>
      <c r="F374" s="319"/>
      <c r="H374" s="357"/>
      <c r="I374" s="319"/>
      <c r="J374" s="319"/>
      <c r="K374" s="319"/>
      <c r="L374" s="319"/>
      <c r="M374" s="319"/>
      <c r="N374" s="319"/>
      <c r="R374" s="319"/>
      <c r="S374" s="391"/>
    </row>
    <row r="375" spans="2:19" ht="20.25" customHeight="1" x14ac:dyDescent="0.25">
      <c r="B375" s="319"/>
      <c r="C375" s="319"/>
      <c r="D375" s="319"/>
      <c r="E375" s="319"/>
      <c r="F375" s="319"/>
      <c r="H375" s="357"/>
      <c r="I375" s="319"/>
      <c r="J375" s="319"/>
      <c r="K375" s="319"/>
      <c r="L375" s="319"/>
      <c r="M375" s="319"/>
      <c r="N375" s="319"/>
      <c r="R375" s="319"/>
      <c r="S375" s="391"/>
    </row>
    <row r="376" spans="2:19" ht="20.25" customHeight="1" x14ac:dyDescent="0.25">
      <c r="B376" s="319"/>
      <c r="C376" s="319"/>
      <c r="D376" s="319"/>
      <c r="E376" s="319"/>
      <c r="F376" s="319"/>
      <c r="H376" s="357"/>
      <c r="I376" s="319"/>
      <c r="J376" s="319"/>
      <c r="K376" s="319"/>
      <c r="L376" s="319"/>
      <c r="M376" s="319"/>
      <c r="N376" s="319"/>
      <c r="R376" s="319"/>
      <c r="S376" s="391"/>
    </row>
    <row r="377" spans="2:19" ht="20.25" customHeight="1" x14ac:dyDescent="0.25">
      <c r="B377" s="319"/>
      <c r="C377" s="319"/>
      <c r="D377" s="319"/>
      <c r="E377" s="319"/>
      <c r="F377" s="319"/>
      <c r="H377" s="357"/>
      <c r="I377" s="319"/>
      <c r="J377" s="319"/>
      <c r="K377" s="319"/>
      <c r="L377" s="319"/>
      <c r="M377" s="319"/>
      <c r="N377" s="319"/>
      <c r="R377" s="319"/>
      <c r="S377" s="391"/>
    </row>
    <row r="378" spans="2:19" ht="20.25" customHeight="1" x14ac:dyDescent="0.25">
      <c r="B378" s="319"/>
      <c r="C378" s="319"/>
      <c r="D378" s="319"/>
      <c r="E378" s="319"/>
      <c r="F378" s="319"/>
      <c r="H378" s="357"/>
      <c r="I378" s="319"/>
      <c r="J378" s="319"/>
      <c r="K378" s="319"/>
      <c r="L378" s="319"/>
      <c r="M378" s="319"/>
      <c r="N378" s="319"/>
      <c r="R378" s="319"/>
      <c r="S378" s="391"/>
    </row>
    <row r="379" spans="2:19" ht="20.25" customHeight="1" x14ac:dyDescent="0.25">
      <c r="B379" s="319"/>
      <c r="C379" s="319"/>
      <c r="D379" s="319"/>
      <c r="E379" s="319"/>
      <c r="F379" s="319"/>
      <c r="H379" s="357"/>
      <c r="I379" s="319"/>
      <c r="J379" s="319"/>
      <c r="K379" s="319"/>
      <c r="L379" s="319"/>
      <c r="M379" s="319"/>
      <c r="N379" s="319"/>
      <c r="R379" s="319"/>
      <c r="S379" s="391"/>
    </row>
    <row r="380" spans="2:19" ht="20.25" customHeight="1" x14ac:dyDescent="0.25">
      <c r="B380" s="319"/>
      <c r="C380" s="319"/>
      <c r="D380" s="319"/>
      <c r="E380" s="319"/>
      <c r="F380" s="319"/>
      <c r="H380" s="357"/>
      <c r="I380" s="319"/>
      <c r="J380" s="319"/>
      <c r="K380" s="319"/>
      <c r="L380" s="319"/>
      <c r="M380" s="319"/>
      <c r="N380" s="319"/>
      <c r="R380" s="319"/>
      <c r="S380" s="391"/>
    </row>
    <row r="381" spans="2:19" ht="20.25" customHeight="1" x14ac:dyDescent="0.25">
      <c r="B381" s="319"/>
      <c r="C381" s="319"/>
      <c r="D381" s="319"/>
      <c r="E381" s="319"/>
      <c r="F381" s="319"/>
      <c r="H381" s="357"/>
      <c r="I381" s="319"/>
      <c r="J381" s="319"/>
      <c r="K381" s="319"/>
      <c r="L381" s="319"/>
      <c r="M381" s="319"/>
      <c r="N381" s="319"/>
      <c r="R381" s="319"/>
      <c r="S381" s="391"/>
    </row>
    <row r="382" spans="2:19" ht="20.25" customHeight="1" x14ac:dyDescent="0.25">
      <c r="B382" s="319"/>
      <c r="C382" s="319"/>
      <c r="D382" s="319"/>
      <c r="E382" s="319"/>
      <c r="F382" s="319"/>
      <c r="H382" s="357"/>
      <c r="I382" s="319"/>
      <c r="J382" s="319"/>
      <c r="K382" s="319"/>
      <c r="L382" s="319"/>
      <c r="M382" s="319"/>
      <c r="N382" s="319"/>
      <c r="R382" s="319"/>
      <c r="S382" s="391"/>
    </row>
    <row r="383" spans="2:19" ht="20.25" customHeight="1" x14ac:dyDescent="0.25">
      <c r="B383" s="319"/>
      <c r="C383" s="319"/>
      <c r="D383" s="319"/>
      <c r="E383" s="319"/>
      <c r="F383" s="319"/>
      <c r="H383" s="357"/>
      <c r="I383" s="319"/>
      <c r="J383" s="319"/>
      <c r="K383" s="319"/>
      <c r="L383" s="319"/>
      <c r="M383" s="319"/>
      <c r="N383" s="319"/>
      <c r="R383" s="319"/>
      <c r="S383" s="391"/>
    </row>
    <row r="384" spans="2:19" ht="20.25" customHeight="1" x14ac:dyDescent="0.25">
      <c r="B384" s="319"/>
      <c r="C384" s="319"/>
      <c r="D384" s="319"/>
      <c r="E384" s="319"/>
      <c r="F384" s="319"/>
      <c r="H384" s="357"/>
      <c r="I384" s="319"/>
      <c r="J384" s="319"/>
      <c r="K384" s="319"/>
      <c r="L384" s="319"/>
      <c r="M384" s="319"/>
      <c r="N384" s="319"/>
      <c r="R384" s="319"/>
      <c r="S384" s="391"/>
    </row>
    <row r="385" spans="2:19" ht="20.25" customHeight="1" x14ac:dyDescent="0.25">
      <c r="B385" s="319"/>
      <c r="C385" s="319"/>
      <c r="D385" s="319"/>
      <c r="E385" s="319"/>
      <c r="F385" s="319"/>
      <c r="H385" s="357"/>
      <c r="I385" s="319"/>
      <c r="J385" s="319"/>
      <c r="K385" s="319"/>
      <c r="L385" s="319"/>
      <c r="M385" s="319"/>
      <c r="N385" s="319"/>
      <c r="R385" s="319"/>
      <c r="S385" s="391"/>
    </row>
    <row r="386" spans="2:19" ht="20.25" customHeight="1" x14ac:dyDescent="0.25">
      <c r="B386" s="319"/>
      <c r="C386" s="319"/>
      <c r="D386" s="319"/>
      <c r="E386" s="319"/>
      <c r="F386" s="319"/>
      <c r="H386" s="357"/>
      <c r="I386" s="319"/>
      <c r="J386" s="319"/>
      <c r="K386" s="319"/>
      <c r="L386" s="319"/>
      <c r="M386" s="319"/>
      <c r="N386" s="319"/>
      <c r="R386" s="319"/>
      <c r="S386" s="391"/>
    </row>
    <row r="387" spans="2:19" ht="20.25" customHeight="1" x14ac:dyDescent="0.25">
      <c r="B387" s="319"/>
      <c r="C387" s="319"/>
      <c r="D387" s="319"/>
      <c r="E387" s="319"/>
      <c r="F387" s="319"/>
      <c r="H387" s="357"/>
      <c r="I387" s="319"/>
      <c r="J387" s="319"/>
      <c r="K387" s="319"/>
      <c r="L387" s="319"/>
      <c r="M387" s="319"/>
      <c r="N387" s="319"/>
      <c r="R387" s="319"/>
      <c r="S387" s="391"/>
    </row>
    <row r="388" spans="2:19" ht="20.25" customHeight="1" x14ac:dyDescent="0.25">
      <c r="B388" s="319"/>
      <c r="C388" s="319"/>
      <c r="D388" s="319"/>
      <c r="E388" s="319"/>
      <c r="F388" s="319"/>
      <c r="H388" s="357"/>
      <c r="I388" s="319"/>
      <c r="J388" s="319"/>
      <c r="K388" s="319"/>
      <c r="L388" s="319"/>
      <c r="M388" s="319"/>
      <c r="N388" s="319"/>
      <c r="R388" s="319"/>
      <c r="S388" s="391"/>
    </row>
    <row r="389" spans="2:19" ht="20.25" customHeight="1" x14ac:dyDescent="0.25">
      <c r="B389" s="319"/>
      <c r="C389" s="319"/>
      <c r="D389" s="319"/>
      <c r="E389" s="319"/>
      <c r="F389" s="319"/>
      <c r="H389" s="357"/>
      <c r="I389" s="319"/>
      <c r="J389" s="319"/>
      <c r="K389" s="319"/>
      <c r="L389" s="319"/>
      <c r="M389" s="319"/>
      <c r="N389" s="319"/>
      <c r="R389" s="319"/>
      <c r="S389" s="391"/>
    </row>
    <row r="390" spans="2:19" ht="20.25" customHeight="1" x14ac:dyDescent="0.25">
      <c r="B390" s="319"/>
      <c r="C390" s="319"/>
      <c r="D390" s="319"/>
      <c r="E390" s="319"/>
      <c r="F390" s="319"/>
      <c r="H390" s="357"/>
      <c r="I390" s="319"/>
      <c r="J390" s="319"/>
      <c r="K390" s="319"/>
      <c r="L390" s="319"/>
      <c r="M390" s="319"/>
      <c r="N390" s="319"/>
      <c r="R390" s="319"/>
      <c r="S390" s="391"/>
    </row>
    <row r="391" spans="2:19" ht="20.25" customHeight="1" x14ac:dyDescent="0.25">
      <c r="B391" s="319"/>
      <c r="C391" s="319"/>
      <c r="D391" s="319"/>
      <c r="E391" s="319"/>
      <c r="F391" s="319"/>
      <c r="H391" s="357"/>
      <c r="I391" s="319"/>
      <c r="J391" s="319"/>
      <c r="K391" s="319"/>
      <c r="L391" s="319"/>
      <c r="M391" s="319"/>
      <c r="N391" s="319"/>
      <c r="R391" s="319"/>
      <c r="S391" s="391"/>
    </row>
    <row r="392" spans="2:19" ht="20.25" customHeight="1" x14ac:dyDescent="0.25">
      <c r="B392" s="319"/>
      <c r="C392" s="319"/>
      <c r="D392" s="319"/>
      <c r="E392" s="319"/>
      <c r="F392" s="319"/>
      <c r="H392" s="357"/>
      <c r="I392" s="319"/>
      <c r="J392" s="319"/>
      <c r="K392" s="319"/>
      <c r="L392" s="319"/>
      <c r="M392" s="319"/>
      <c r="N392" s="319"/>
      <c r="R392" s="319"/>
      <c r="S392" s="391"/>
    </row>
    <row r="393" spans="2:19" ht="20.25" customHeight="1" x14ac:dyDescent="0.25">
      <c r="B393" s="319"/>
      <c r="C393" s="319"/>
      <c r="D393" s="319"/>
      <c r="E393" s="319"/>
      <c r="F393" s="319"/>
      <c r="H393" s="357"/>
      <c r="I393" s="319"/>
      <c r="J393" s="319"/>
      <c r="K393" s="319"/>
      <c r="L393" s="319"/>
      <c r="M393" s="319"/>
      <c r="N393" s="319"/>
      <c r="R393" s="319"/>
      <c r="S393" s="391"/>
    </row>
    <row r="394" spans="2:19" ht="20.25" customHeight="1" x14ac:dyDescent="0.25">
      <c r="B394" s="319"/>
      <c r="C394" s="319"/>
      <c r="D394" s="319"/>
      <c r="E394" s="319"/>
      <c r="F394" s="319"/>
      <c r="H394" s="357"/>
      <c r="I394" s="319"/>
      <c r="J394" s="319"/>
      <c r="K394" s="319"/>
      <c r="L394" s="319"/>
      <c r="M394" s="319"/>
      <c r="N394" s="319"/>
      <c r="R394" s="319"/>
      <c r="S394" s="391"/>
    </row>
    <row r="395" spans="2:19" ht="20.25" customHeight="1" x14ac:dyDescent="0.25">
      <c r="B395" s="319"/>
      <c r="C395" s="319"/>
      <c r="D395" s="319"/>
      <c r="E395" s="319"/>
      <c r="F395" s="319"/>
      <c r="H395" s="357"/>
      <c r="I395" s="319"/>
      <c r="J395" s="319"/>
      <c r="K395" s="319"/>
      <c r="L395" s="319"/>
      <c r="M395" s="319"/>
      <c r="N395" s="319"/>
      <c r="R395" s="319"/>
      <c r="S395" s="391"/>
    </row>
    <row r="396" spans="2:19" ht="20.25" customHeight="1" x14ac:dyDescent="0.25">
      <c r="B396" s="319"/>
      <c r="C396" s="319"/>
      <c r="D396" s="319"/>
      <c r="E396" s="319"/>
      <c r="F396" s="319"/>
      <c r="H396" s="357"/>
      <c r="I396" s="319"/>
      <c r="J396" s="319"/>
      <c r="K396" s="319"/>
      <c r="L396" s="319"/>
      <c r="M396" s="319"/>
      <c r="N396" s="319"/>
      <c r="R396" s="319"/>
      <c r="S396" s="391"/>
    </row>
    <row r="397" spans="2:19" ht="20.25" customHeight="1" x14ac:dyDescent="0.25">
      <c r="B397" s="319"/>
      <c r="C397" s="319"/>
      <c r="D397" s="319"/>
      <c r="E397" s="319"/>
      <c r="F397" s="319"/>
      <c r="H397" s="357"/>
      <c r="I397" s="319"/>
      <c r="J397" s="319"/>
      <c r="K397" s="319"/>
      <c r="L397" s="319"/>
      <c r="M397" s="319"/>
      <c r="N397" s="319"/>
      <c r="R397" s="319"/>
      <c r="S397" s="391"/>
    </row>
    <row r="398" spans="2:19" ht="20.25" customHeight="1" x14ac:dyDescent="0.25">
      <c r="B398" s="319"/>
      <c r="C398" s="319"/>
      <c r="D398" s="319"/>
      <c r="E398" s="319"/>
      <c r="F398" s="319"/>
      <c r="H398" s="357"/>
      <c r="I398" s="319"/>
      <c r="J398" s="319"/>
      <c r="K398" s="319"/>
      <c r="L398" s="319"/>
      <c r="M398" s="319"/>
      <c r="N398" s="319"/>
      <c r="R398" s="319"/>
      <c r="S398" s="391"/>
    </row>
    <row r="399" spans="2:19" ht="20.25" customHeight="1" x14ac:dyDescent="0.25">
      <c r="B399" s="319"/>
      <c r="C399" s="319"/>
      <c r="D399" s="319"/>
      <c r="E399" s="319"/>
      <c r="F399" s="319"/>
      <c r="H399" s="357"/>
      <c r="I399" s="319"/>
      <c r="J399" s="319"/>
      <c r="K399" s="319"/>
      <c r="L399" s="319"/>
      <c r="M399" s="319"/>
      <c r="N399" s="319"/>
      <c r="R399" s="319"/>
      <c r="S399" s="391"/>
    </row>
    <row r="400" spans="2:19" ht="20.25" customHeight="1" x14ac:dyDescent="0.25">
      <c r="B400" s="319"/>
      <c r="C400" s="319"/>
      <c r="D400" s="319"/>
      <c r="E400" s="319"/>
      <c r="F400" s="319"/>
      <c r="H400" s="357"/>
      <c r="I400" s="319"/>
      <c r="J400" s="319"/>
      <c r="K400" s="319"/>
      <c r="L400" s="319"/>
      <c r="M400" s="319"/>
      <c r="N400" s="319"/>
      <c r="R400" s="319"/>
      <c r="S400" s="391"/>
    </row>
    <row r="401" spans="2:19" ht="20.25" customHeight="1" x14ac:dyDescent="0.25">
      <c r="B401" s="319"/>
      <c r="C401" s="319"/>
      <c r="D401" s="319"/>
      <c r="E401" s="319"/>
      <c r="F401" s="319"/>
      <c r="H401" s="357"/>
      <c r="I401" s="319"/>
      <c r="J401" s="319"/>
      <c r="K401" s="319"/>
      <c r="L401" s="319"/>
      <c r="M401" s="319"/>
      <c r="N401" s="319"/>
      <c r="R401" s="319"/>
      <c r="S401" s="391"/>
    </row>
    <row r="402" spans="2:19" ht="20.25" customHeight="1" x14ac:dyDescent="0.25">
      <c r="B402" s="319"/>
      <c r="C402" s="319"/>
      <c r="D402" s="319"/>
      <c r="E402" s="319"/>
      <c r="F402" s="319"/>
      <c r="H402" s="357"/>
      <c r="I402" s="319"/>
      <c r="J402" s="319"/>
      <c r="K402" s="319"/>
      <c r="L402" s="319"/>
      <c r="M402" s="319"/>
      <c r="N402" s="319"/>
      <c r="R402" s="319"/>
      <c r="S402" s="391"/>
    </row>
    <row r="403" spans="2:19" ht="20.25" customHeight="1" x14ac:dyDescent="0.25">
      <c r="B403" s="319"/>
      <c r="C403" s="319"/>
      <c r="D403" s="319"/>
      <c r="E403" s="319"/>
      <c r="F403" s="319"/>
      <c r="H403" s="357"/>
      <c r="I403" s="319"/>
      <c r="J403" s="319"/>
      <c r="K403" s="319"/>
      <c r="L403" s="319"/>
      <c r="M403" s="319"/>
      <c r="N403" s="319"/>
      <c r="R403" s="319"/>
      <c r="S403" s="391"/>
    </row>
    <row r="404" spans="2:19" ht="20.25" customHeight="1" x14ac:dyDescent="0.25">
      <c r="B404" s="319"/>
      <c r="C404" s="319"/>
      <c r="D404" s="319"/>
      <c r="E404" s="319"/>
      <c r="F404" s="319"/>
      <c r="H404" s="357"/>
      <c r="I404" s="319"/>
      <c r="J404" s="319"/>
      <c r="K404" s="319"/>
      <c r="L404" s="319"/>
      <c r="M404" s="319"/>
      <c r="N404" s="319"/>
      <c r="R404" s="319"/>
      <c r="S404" s="391"/>
    </row>
    <row r="405" spans="2:19" ht="20.25" customHeight="1" x14ac:dyDescent="0.25">
      <c r="B405" s="319"/>
      <c r="C405" s="319"/>
      <c r="D405" s="319"/>
      <c r="E405" s="319"/>
      <c r="F405" s="319"/>
      <c r="H405" s="357"/>
      <c r="I405" s="319"/>
      <c r="J405" s="319"/>
      <c r="K405" s="319"/>
      <c r="L405" s="319"/>
      <c r="M405" s="319"/>
      <c r="N405" s="319"/>
      <c r="R405" s="319"/>
      <c r="S405" s="391"/>
    </row>
    <row r="406" spans="2:19" ht="20.25" customHeight="1" x14ac:dyDescent="0.25">
      <c r="B406" s="319"/>
      <c r="C406" s="319"/>
      <c r="D406" s="319"/>
      <c r="E406" s="319"/>
      <c r="F406" s="319"/>
      <c r="H406" s="357"/>
      <c r="I406" s="319"/>
      <c r="J406" s="319"/>
      <c r="K406" s="319"/>
      <c r="L406" s="319"/>
      <c r="M406" s="319"/>
      <c r="N406" s="319"/>
      <c r="R406" s="319"/>
      <c r="S406" s="391"/>
    </row>
    <row r="407" spans="2:19" ht="20.25" customHeight="1" x14ac:dyDescent="0.25">
      <c r="B407" s="319"/>
      <c r="C407" s="319"/>
      <c r="D407" s="319"/>
      <c r="E407" s="319"/>
      <c r="F407" s="319"/>
      <c r="H407" s="357"/>
      <c r="I407" s="319"/>
      <c r="J407" s="319"/>
      <c r="K407" s="319"/>
      <c r="L407" s="319"/>
      <c r="M407" s="319"/>
      <c r="N407" s="319"/>
      <c r="R407" s="319"/>
      <c r="S407" s="391"/>
    </row>
    <row r="408" spans="2:19" ht="20.25" customHeight="1" x14ac:dyDescent="0.25">
      <c r="B408" s="319"/>
      <c r="C408" s="319"/>
      <c r="D408" s="319"/>
      <c r="E408" s="319"/>
      <c r="F408" s="319"/>
      <c r="H408" s="357"/>
      <c r="I408" s="319"/>
      <c r="J408" s="319"/>
      <c r="K408" s="319"/>
      <c r="L408" s="319"/>
      <c r="M408" s="319"/>
      <c r="N408" s="319"/>
      <c r="R408" s="319"/>
      <c r="S408" s="391"/>
    </row>
    <row r="409" spans="2:19" ht="20.25" customHeight="1" x14ac:dyDescent="0.25">
      <c r="B409" s="319"/>
      <c r="C409" s="319"/>
      <c r="D409" s="319"/>
      <c r="E409" s="319"/>
      <c r="F409" s="319"/>
      <c r="H409" s="357"/>
      <c r="I409" s="319"/>
      <c r="J409" s="319"/>
      <c r="K409" s="319"/>
      <c r="L409" s="319"/>
      <c r="M409" s="319"/>
      <c r="N409" s="319"/>
      <c r="R409" s="319"/>
      <c r="S409" s="391"/>
    </row>
    <row r="410" spans="2:19" ht="20.25" customHeight="1" x14ac:dyDescent="0.25">
      <c r="B410" s="319"/>
      <c r="C410" s="319"/>
      <c r="D410" s="319"/>
      <c r="E410" s="319"/>
      <c r="F410" s="319"/>
      <c r="H410" s="357"/>
      <c r="I410" s="319"/>
      <c r="J410" s="319"/>
      <c r="K410" s="319"/>
      <c r="L410" s="319"/>
      <c r="M410" s="319"/>
      <c r="N410" s="319"/>
      <c r="R410" s="319"/>
      <c r="S410" s="391"/>
    </row>
    <row r="411" spans="2:19" ht="20.25" customHeight="1" x14ac:dyDescent="0.25">
      <c r="B411" s="319"/>
      <c r="C411" s="319"/>
      <c r="D411" s="319"/>
      <c r="E411" s="319"/>
      <c r="F411" s="319"/>
      <c r="H411" s="357"/>
      <c r="I411" s="319"/>
      <c r="J411" s="319"/>
      <c r="K411" s="319"/>
      <c r="L411" s="319"/>
      <c r="M411" s="319"/>
      <c r="N411" s="319"/>
      <c r="R411" s="319"/>
      <c r="S411" s="391"/>
    </row>
    <row r="412" spans="2:19" ht="20.25" customHeight="1" x14ac:dyDescent="0.25">
      <c r="B412" s="319"/>
      <c r="C412" s="319"/>
      <c r="D412" s="319"/>
      <c r="E412" s="319"/>
      <c r="F412" s="319"/>
      <c r="H412" s="357"/>
      <c r="I412" s="319"/>
      <c r="J412" s="319"/>
      <c r="K412" s="319"/>
      <c r="L412" s="319"/>
      <c r="M412" s="319"/>
      <c r="N412" s="319"/>
      <c r="R412" s="319"/>
      <c r="S412" s="391"/>
    </row>
    <row r="413" spans="2:19" ht="20.25" customHeight="1" x14ac:dyDescent="0.25">
      <c r="B413" s="319"/>
      <c r="C413" s="319"/>
      <c r="D413" s="319"/>
      <c r="E413" s="319"/>
      <c r="F413" s="319"/>
      <c r="H413" s="357"/>
      <c r="I413" s="319"/>
      <c r="J413" s="319"/>
      <c r="K413" s="319"/>
      <c r="L413" s="319"/>
      <c r="M413" s="319"/>
      <c r="N413" s="319"/>
      <c r="R413" s="319"/>
      <c r="S413" s="391"/>
    </row>
    <row r="414" spans="2:19" ht="20.25" customHeight="1" x14ac:dyDescent="0.25">
      <c r="B414" s="319"/>
      <c r="C414" s="319"/>
      <c r="D414" s="319"/>
      <c r="E414" s="319"/>
      <c r="F414" s="319"/>
      <c r="H414" s="357"/>
      <c r="I414" s="319"/>
      <c r="J414" s="319"/>
      <c r="K414" s="319"/>
      <c r="L414" s="319"/>
      <c r="M414" s="319"/>
      <c r="N414" s="319"/>
      <c r="R414" s="319"/>
      <c r="S414" s="391"/>
    </row>
    <row r="415" spans="2:19" ht="20.25" customHeight="1" x14ac:dyDescent="0.25">
      <c r="B415" s="319"/>
      <c r="C415" s="319"/>
      <c r="D415" s="319"/>
      <c r="E415" s="319"/>
      <c r="F415" s="319"/>
      <c r="H415" s="357"/>
      <c r="I415" s="319"/>
      <c r="J415" s="319"/>
      <c r="K415" s="319"/>
      <c r="L415" s="319"/>
      <c r="M415" s="319"/>
      <c r="N415" s="319"/>
      <c r="R415" s="319"/>
      <c r="S415" s="391"/>
    </row>
    <row r="416" spans="2:19" ht="20.25" customHeight="1" x14ac:dyDescent="0.25">
      <c r="B416" s="319"/>
      <c r="C416" s="319"/>
      <c r="D416" s="319"/>
      <c r="E416" s="319"/>
      <c r="F416" s="319"/>
      <c r="H416" s="357"/>
      <c r="I416" s="319"/>
      <c r="J416" s="319"/>
      <c r="K416" s="319"/>
      <c r="L416" s="319"/>
      <c r="M416" s="319"/>
      <c r="N416" s="319"/>
      <c r="R416" s="319"/>
      <c r="S416" s="391"/>
    </row>
    <row r="417" spans="2:19" ht="20.25" customHeight="1" x14ac:dyDescent="0.25">
      <c r="B417" s="319"/>
      <c r="C417" s="319"/>
      <c r="D417" s="319"/>
      <c r="E417" s="319"/>
      <c r="F417" s="319"/>
      <c r="H417" s="357"/>
      <c r="I417" s="319"/>
      <c r="J417" s="319"/>
      <c r="K417" s="319"/>
      <c r="L417" s="319"/>
      <c r="M417" s="319"/>
      <c r="N417" s="319"/>
      <c r="R417" s="319"/>
      <c r="S417" s="391"/>
    </row>
    <row r="418" spans="2:19" ht="20.25" customHeight="1" x14ac:dyDescent="0.25">
      <c r="B418" s="319"/>
      <c r="C418" s="319"/>
      <c r="D418" s="319"/>
      <c r="E418" s="319"/>
      <c r="F418" s="319"/>
      <c r="H418" s="357"/>
      <c r="I418" s="319"/>
      <c r="J418" s="319"/>
      <c r="K418" s="319"/>
      <c r="L418" s="319"/>
      <c r="M418" s="319"/>
      <c r="N418" s="319"/>
      <c r="R418" s="319"/>
      <c r="S418" s="391"/>
    </row>
    <row r="419" spans="2:19" ht="20.25" customHeight="1" x14ac:dyDescent="0.25">
      <c r="B419" s="319"/>
      <c r="C419" s="319"/>
      <c r="D419" s="319"/>
      <c r="E419" s="319"/>
      <c r="F419" s="319"/>
      <c r="H419" s="357"/>
      <c r="I419" s="319"/>
      <c r="J419" s="319"/>
      <c r="K419" s="319"/>
      <c r="L419" s="319"/>
      <c r="M419" s="319"/>
      <c r="N419" s="319"/>
      <c r="R419" s="319"/>
      <c r="S419" s="391"/>
    </row>
    <row r="420" spans="2:19" ht="20.25" customHeight="1" x14ac:dyDescent="0.25">
      <c r="B420" s="319"/>
      <c r="C420" s="319"/>
      <c r="D420" s="319"/>
      <c r="E420" s="319"/>
      <c r="F420" s="319"/>
      <c r="H420" s="357"/>
      <c r="I420" s="319"/>
      <c r="J420" s="319"/>
      <c r="K420" s="319"/>
      <c r="L420" s="319"/>
      <c r="M420" s="319"/>
      <c r="N420" s="319"/>
      <c r="R420" s="319"/>
      <c r="S420" s="391"/>
    </row>
    <row r="421" spans="2:19" ht="20.25" customHeight="1" x14ac:dyDescent="0.25">
      <c r="B421" s="319"/>
      <c r="C421" s="319"/>
      <c r="D421" s="319"/>
      <c r="E421" s="319"/>
      <c r="F421" s="319"/>
      <c r="H421" s="357"/>
      <c r="I421" s="319"/>
      <c r="J421" s="319"/>
      <c r="K421" s="319"/>
      <c r="L421" s="319"/>
      <c r="M421" s="319"/>
      <c r="N421" s="319"/>
      <c r="R421" s="319"/>
      <c r="S421" s="391"/>
    </row>
    <row r="422" spans="2:19" ht="20.25" customHeight="1" x14ac:dyDescent="0.25">
      <c r="B422" s="319"/>
      <c r="C422" s="319"/>
      <c r="D422" s="319"/>
      <c r="E422" s="319"/>
      <c r="F422" s="319"/>
      <c r="H422" s="357"/>
      <c r="I422" s="319"/>
      <c r="J422" s="319"/>
      <c r="K422" s="319"/>
      <c r="L422" s="319"/>
      <c r="M422" s="319"/>
      <c r="N422" s="319"/>
      <c r="R422" s="319"/>
      <c r="S422" s="391"/>
    </row>
    <row r="423" spans="2:19" ht="20.25" customHeight="1" x14ac:dyDescent="0.25">
      <c r="B423" s="319"/>
      <c r="C423" s="319"/>
      <c r="D423" s="319"/>
      <c r="E423" s="319"/>
      <c r="F423" s="319"/>
      <c r="H423" s="357"/>
      <c r="I423" s="319"/>
      <c r="J423" s="319"/>
      <c r="K423" s="319"/>
      <c r="L423" s="319"/>
      <c r="M423" s="319"/>
      <c r="N423" s="319"/>
      <c r="R423" s="319"/>
      <c r="S423" s="391"/>
    </row>
    <row r="424" spans="2:19" ht="20.25" customHeight="1" x14ac:dyDescent="0.25">
      <c r="B424" s="319"/>
      <c r="C424" s="319"/>
      <c r="D424" s="319"/>
      <c r="E424" s="319"/>
      <c r="F424" s="319"/>
      <c r="H424" s="357"/>
      <c r="I424" s="319"/>
      <c r="J424" s="319"/>
      <c r="K424" s="319"/>
      <c r="L424" s="319"/>
      <c r="M424" s="319"/>
      <c r="N424" s="319"/>
      <c r="R424" s="319"/>
      <c r="S424" s="391"/>
    </row>
    <row r="425" spans="2:19" ht="20.25" customHeight="1" x14ac:dyDescent="0.25">
      <c r="B425" s="319"/>
      <c r="C425" s="319"/>
      <c r="D425" s="319"/>
      <c r="E425" s="319"/>
      <c r="F425" s="319"/>
      <c r="H425" s="357"/>
      <c r="I425" s="319"/>
      <c r="J425" s="319"/>
      <c r="K425" s="319"/>
      <c r="L425" s="319"/>
      <c r="M425" s="319"/>
      <c r="N425" s="319"/>
      <c r="R425" s="319"/>
      <c r="S425" s="391"/>
    </row>
    <row r="426" spans="2:19" ht="20.25" customHeight="1" x14ac:dyDescent="0.25">
      <c r="B426" s="319"/>
      <c r="C426" s="319"/>
      <c r="D426" s="319"/>
      <c r="E426" s="319"/>
      <c r="F426" s="319"/>
      <c r="H426" s="357"/>
      <c r="I426" s="319"/>
      <c r="J426" s="319"/>
      <c r="K426" s="319"/>
      <c r="L426" s="319"/>
      <c r="M426" s="319"/>
      <c r="N426" s="319"/>
      <c r="R426" s="319"/>
      <c r="S426" s="391"/>
    </row>
    <row r="427" spans="2:19" ht="20.25" customHeight="1" x14ac:dyDescent="0.25">
      <c r="B427" s="319"/>
      <c r="C427" s="319"/>
      <c r="D427" s="319"/>
      <c r="E427" s="319"/>
      <c r="F427" s="319"/>
      <c r="H427" s="357"/>
      <c r="I427" s="319"/>
      <c r="J427" s="319"/>
      <c r="K427" s="319"/>
      <c r="L427" s="319"/>
      <c r="M427" s="319"/>
      <c r="N427" s="319"/>
      <c r="R427" s="319"/>
      <c r="S427" s="391"/>
    </row>
    <row r="428" spans="2:19" ht="20.25" customHeight="1" x14ac:dyDescent="0.25">
      <c r="B428" s="319"/>
      <c r="C428" s="319"/>
      <c r="D428" s="319"/>
      <c r="E428" s="319"/>
      <c r="F428" s="319"/>
      <c r="H428" s="357"/>
      <c r="I428" s="319"/>
      <c r="J428" s="319"/>
      <c r="K428" s="319"/>
      <c r="L428" s="319"/>
      <c r="M428" s="319"/>
      <c r="N428" s="319"/>
      <c r="R428" s="319"/>
      <c r="S428" s="391"/>
    </row>
    <row r="429" spans="2:19" ht="20.25" customHeight="1" x14ac:dyDescent="0.25">
      <c r="B429" s="319"/>
      <c r="C429" s="319"/>
      <c r="D429" s="319"/>
      <c r="E429" s="319"/>
      <c r="F429" s="319"/>
      <c r="H429" s="357"/>
      <c r="I429" s="319"/>
      <c r="J429" s="319"/>
      <c r="K429" s="319"/>
      <c r="L429" s="319"/>
      <c r="M429" s="319"/>
      <c r="N429" s="319"/>
      <c r="R429" s="319"/>
      <c r="S429" s="391"/>
    </row>
    <row r="430" spans="2:19" ht="20.25" customHeight="1" x14ac:dyDescent="0.25">
      <c r="B430" s="319"/>
      <c r="C430" s="319"/>
      <c r="D430" s="319"/>
      <c r="E430" s="319"/>
      <c r="F430" s="319"/>
      <c r="H430" s="357"/>
      <c r="I430" s="319"/>
      <c r="J430" s="319"/>
      <c r="K430" s="319"/>
      <c r="L430" s="319"/>
      <c r="M430" s="319"/>
      <c r="N430" s="319"/>
      <c r="R430" s="319"/>
      <c r="S430" s="391"/>
    </row>
    <row r="431" spans="2:19" ht="20.25" customHeight="1" x14ac:dyDescent="0.25">
      <c r="B431" s="319"/>
      <c r="C431" s="319"/>
      <c r="D431" s="319"/>
      <c r="E431" s="319"/>
      <c r="F431" s="319"/>
      <c r="H431" s="357"/>
      <c r="I431" s="319"/>
      <c r="J431" s="319"/>
      <c r="K431" s="319"/>
      <c r="L431" s="319"/>
      <c r="M431" s="319"/>
      <c r="N431" s="319"/>
      <c r="R431" s="319"/>
      <c r="S431" s="391"/>
    </row>
    <row r="432" spans="2:19" ht="20.25" customHeight="1" x14ac:dyDescent="0.25">
      <c r="B432" s="319"/>
      <c r="C432" s="319"/>
      <c r="D432" s="319"/>
      <c r="E432" s="319"/>
      <c r="F432" s="319"/>
      <c r="H432" s="357"/>
      <c r="I432" s="319"/>
      <c r="J432" s="319"/>
      <c r="K432" s="319"/>
      <c r="L432" s="319"/>
      <c r="M432" s="319"/>
      <c r="N432" s="319"/>
      <c r="R432" s="319"/>
      <c r="S432" s="391"/>
    </row>
    <row r="433" spans="2:19" ht="20.25" customHeight="1" x14ac:dyDescent="0.25">
      <c r="B433" s="319"/>
      <c r="C433" s="319"/>
      <c r="D433" s="319"/>
      <c r="E433" s="319"/>
      <c r="F433" s="319"/>
      <c r="H433" s="357"/>
      <c r="I433" s="319"/>
      <c r="J433" s="319"/>
      <c r="K433" s="319"/>
      <c r="L433" s="319"/>
      <c r="M433" s="319"/>
      <c r="N433" s="319"/>
      <c r="R433" s="319"/>
      <c r="S433" s="391"/>
    </row>
    <row r="434" spans="2:19" ht="20.25" customHeight="1" x14ac:dyDescent="0.25">
      <c r="B434" s="319"/>
      <c r="C434" s="319"/>
      <c r="D434" s="319"/>
      <c r="E434" s="319"/>
      <c r="F434" s="319"/>
      <c r="H434" s="357"/>
      <c r="I434" s="319"/>
      <c r="J434" s="319"/>
      <c r="K434" s="319"/>
      <c r="L434" s="319"/>
      <c r="M434" s="319"/>
      <c r="N434" s="319"/>
      <c r="R434" s="319"/>
      <c r="S434" s="391"/>
    </row>
    <row r="435" spans="2:19" ht="20.25" customHeight="1" x14ac:dyDescent="0.25">
      <c r="B435" s="319"/>
      <c r="C435" s="319"/>
      <c r="D435" s="319"/>
      <c r="E435" s="319"/>
      <c r="F435" s="319"/>
      <c r="H435" s="357"/>
      <c r="I435" s="319"/>
      <c r="J435" s="319"/>
      <c r="K435" s="319"/>
      <c r="L435" s="319"/>
      <c r="M435" s="319"/>
      <c r="N435" s="319"/>
      <c r="R435" s="319"/>
      <c r="S435" s="391"/>
    </row>
    <row r="436" spans="2:19" ht="20.25" customHeight="1" x14ac:dyDescent="0.25">
      <c r="B436" s="319"/>
      <c r="C436" s="319"/>
      <c r="D436" s="319"/>
      <c r="E436" s="319"/>
      <c r="F436" s="319"/>
      <c r="H436" s="357"/>
      <c r="I436" s="319"/>
      <c r="J436" s="319"/>
      <c r="K436" s="319"/>
      <c r="L436" s="319"/>
      <c r="M436" s="319"/>
      <c r="N436" s="319"/>
      <c r="R436" s="319"/>
      <c r="S436" s="391"/>
    </row>
    <row r="437" spans="2:19" ht="20.25" customHeight="1" x14ac:dyDescent="0.25">
      <c r="B437" s="319"/>
      <c r="C437" s="319"/>
      <c r="D437" s="319"/>
      <c r="E437" s="319"/>
      <c r="F437" s="319"/>
      <c r="H437" s="357"/>
      <c r="I437" s="319"/>
      <c r="J437" s="319"/>
      <c r="K437" s="319"/>
      <c r="L437" s="319"/>
      <c r="M437" s="319"/>
      <c r="N437" s="319"/>
      <c r="R437" s="319"/>
      <c r="S437" s="391"/>
    </row>
    <row r="438" spans="2:19" ht="20.25" customHeight="1" x14ac:dyDescent="0.25">
      <c r="B438" s="319"/>
      <c r="C438" s="319"/>
      <c r="D438" s="319"/>
      <c r="E438" s="319"/>
      <c r="F438" s="319"/>
      <c r="H438" s="357"/>
      <c r="I438" s="319"/>
      <c r="J438" s="319"/>
      <c r="K438" s="319"/>
      <c r="L438" s="319"/>
      <c r="M438" s="319"/>
      <c r="N438" s="319"/>
      <c r="R438" s="319"/>
      <c r="S438" s="391"/>
    </row>
    <row r="439" spans="2:19" ht="20.25" customHeight="1" x14ac:dyDescent="0.25">
      <c r="B439" s="319"/>
      <c r="C439" s="319"/>
      <c r="D439" s="319"/>
      <c r="E439" s="319"/>
      <c r="F439" s="319"/>
      <c r="H439" s="357"/>
      <c r="I439" s="319"/>
      <c r="J439" s="319"/>
      <c r="K439" s="319"/>
      <c r="L439" s="319"/>
      <c r="M439" s="319"/>
      <c r="N439" s="319"/>
      <c r="R439" s="319"/>
      <c r="S439" s="391"/>
    </row>
    <row r="440" spans="2:19" ht="20.25" customHeight="1" x14ac:dyDescent="0.25">
      <c r="B440" s="319"/>
      <c r="C440" s="319"/>
      <c r="D440" s="319"/>
      <c r="E440" s="319"/>
      <c r="F440" s="319"/>
      <c r="H440" s="357"/>
      <c r="I440" s="319"/>
      <c r="J440" s="319"/>
      <c r="K440" s="319"/>
      <c r="L440" s="319"/>
      <c r="M440" s="319"/>
      <c r="N440" s="319"/>
      <c r="R440" s="319"/>
      <c r="S440" s="391"/>
    </row>
    <row r="441" spans="2:19" ht="20.25" customHeight="1" x14ac:dyDescent="0.25">
      <c r="B441" s="319"/>
      <c r="C441" s="319"/>
      <c r="D441" s="319"/>
      <c r="E441" s="319"/>
      <c r="F441" s="319"/>
      <c r="H441" s="357"/>
      <c r="I441" s="319"/>
      <c r="J441" s="319"/>
      <c r="K441" s="319"/>
      <c r="L441" s="319"/>
      <c r="M441" s="319"/>
      <c r="N441" s="319"/>
      <c r="R441" s="319"/>
      <c r="S441" s="391"/>
    </row>
    <row r="442" spans="2:19" ht="20.25" customHeight="1" x14ac:dyDescent="0.25">
      <c r="B442" s="319"/>
      <c r="C442" s="319"/>
      <c r="D442" s="319"/>
      <c r="E442" s="319"/>
      <c r="F442" s="319"/>
      <c r="H442" s="357"/>
      <c r="I442" s="319"/>
      <c r="J442" s="319"/>
      <c r="K442" s="319"/>
      <c r="L442" s="319"/>
      <c r="M442" s="319"/>
      <c r="N442" s="319"/>
      <c r="R442" s="319"/>
      <c r="S442" s="391"/>
    </row>
    <row r="443" spans="2:19" ht="20.25" customHeight="1" x14ac:dyDescent="0.25">
      <c r="B443" s="319"/>
      <c r="C443" s="319"/>
      <c r="D443" s="319"/>
      <c r="E443" s="319"/>
      <c r="F443" s="319"/>
      <c r="H443" s="357"/>
      <c r="I443" s="319"/>
      <c r="J443" s="319"/>
      <c r="K443" s="319"/>
      <c r="L443" s="319"/>
      <c r="M443" s="319"/>
      <c r="N443" s="319"/>
      <c r="R443" s="319"/>
      <c r="S443" s="391"/>
    </row>
    <row r="444" spans="2:19" ht="20.25" customHeight="1" x14ac:dyDescent="0.25">
      <c r="B444" s="319"/>
      <c r="C444" s="319"/>
      <c r="D444" s="319"/>
      <c r="E444" s="319"/>
      <c r="F444" s="319"/>
      <c r="H444" s="357"/>
      <c r="I444" s="319"/>
      <c r="J444" s="319"/>
      <c r="K444" s="319"/>
      <c r="L444" s="319"/>
      <c r="M444" s="319"/>
      <c r="N444" s="319"/>
      <c r="R444" s="319"/>
      <c r="S444" s="391"/>
    </row>
    <row r="445" spans="2:19" ht="20.25" customHeight="1" x14ac:dyDescent="0.25">
      <c r="B445" s="319"/>
      <c r="C445" s="319"/>
      <c r="D445" s="319"/>
      <c r="E445" s="319"/>
      <c r="F445" s="319"/>
      <c r="H445" s="357"/>
      <c r="I445" s="319"/>
      <c r="J445" s="319"/>
      <c r="K445" s="319"/>
      <c r="L445" s="319"/>
      <c r="M445" s="319"/>
      <c r="N445" s="319"/>
      <c r="R445" s="319"/>
      <c r="S445" s="391"/>
    </row>
    <row r="446" spans="2:19" ht="20.25" customHeight="1" x14ac:dyDescent="0.25">
      <c r="B446" s="319"/>
      <c r="C446" s="319"/>
      <c r="D446" s="319"/>
      <c r="E446" s="319"/>
      <c r="F446" s="319"/>
      <c r="H446" s="357"/>
      <c r="I446" s="319"/>
      <c r="J446" s="319"/>
      <c r="K446" s="319"/>
      <c r="L446" s="319"/>
      <c r="M446" s="319"/>
      <c r="N446" s="319"/>
      <c r="R446" s="319"/>
      <c r="S446" s="391"/>
    </row>
    <row r="447" spans="2:19" ht="20.25" customHeight="1" x14ac:dyDescent="0.25">
      <c r="B447" s="319"/>
      <c r="C447" s="319"/>
      <c r="D447" s="319"/>
      <c r="E447" s="319"/>
      <c r="F447" s="319"/>
      <c r="H447" s="357"/>
      <c r="I447" s="319"/>
      <c r="J447" s="319"/>
      <c r="K447" s="319"/>
      <c r="L447" s="319"/>
      <c r="M447" s="319"/>
      <c r="N447" s="319"/>
      <c r="R447" s="319"/>
      <c r="S447" s="391"/>
    </row>
    <row r="448" spans="2:19" ht="20.25" customHeight="1" x14ac:dyDescent="0.25">
      <c r="B448" s="319"/>
      <c r="C448" s="319"/>
      <c r="D448" s="319"/>
      <c r="E448" s="319"/>
      <c r="F448" s="319"/>
      <c r="H448" s="357"/>
      <c r="I448" s="319"/>
      <c r="J448" s="319"/>
      <c r="K448" s="319"/>
      <c r="L448" s="319"/>
      <c r="M448" s="319"/>
      <c r="N448" s="319"/>
      <c r="R448" s="319"/>
      <c r="S448" s="391"/>
    </row>
    <row r="449" spans="2:19" ht="20.25" customHeight="1" x14ac:dyDescent="0.25">
      <c r="B449" s="319"/>
      <c r="C449" s="319"/>
      <c r="D449" s="319"/>
      <c r="E449" s="319"/>
      <c r="F449" s="319"/>
      <c r="H449" s="357"/>
      <c r="I449" s="319"/>
      <c r="J449" s="319"/>
      <c r="K449" s="319"/>
      <c r="L449" s="319"/>
      <c r="M449" s="319"/>
      <c r="N449" s="319"/>
      <c r="R449" s="319"/>
      <c r="S449" s="391"/>
    </row>
    <row r="450" spans="2:19" ht="20.25" customHeight="1" x14ac:dyDescent="0.25">
      <c r="B450" s="319"/>
      <c r="C450" s="319"/>
      <c r="D450" s="319"/>
      <c r="E450" s="319"/>
      <c r="F450" s="319"/>
      <c r="H450" s="357"/>
      <c r="I450" s="319"/>
      <c r="J450" s="319"/>
      <c r="K450" s="319"/>
      <c r="L450" s="319"/>
      <c r="M450" s="319"/>
      <c r="N450" s="319"/>
      <c r="R450" s="319"/>
      <c r="S450" s="391"/>
    </row>
    <row r="451" spans="2:19" ht="20.25" customHeight="1" x14ac:dyDescent="0.25">
      <c r="B451" s="319"/>
      <c r="C451" s="319"/>
      <c r="D451" s="319"/>
      <c r="E451" s="319"/>
      <c r="F451" s="319"/>
      <c r="H451" s="357"/>
      <c r="I451" s="319"/>
      <c r="J451" s="319"/>
      <c r="K451" s="319"/>
      <c r="L451" s="319"/>
      <c r="M451" s="319"/>
      <c r="N451" s="319"/>
      <c r="R451" s="319"/>
      <c r="S451" s="391"/>
    </row>
    <row r="452" spans="2:19" ht="20.25" customHeight="1" x14ac:dyDescent="0.25">
      <c r="B452" s="319"/>
      <c r="C452" s="319"/>
      <c r="D452" s="319"/>
      <c r="E452" s="319"/>
      <c r="F452" s="319"/>
      <c r="H452" s="357"/>
      <c r="I452" s="319"/>
      <c r="J452" s="319"/>
      <c r="K452" s="319"/>
      <c r="L452" s="319"/>
      <c r="M452" s="319"/>
      <c r="N452" s="319"/>
      <c r="R452" s="319"/>
      <c r="S452" s="391"/>
    </row>
    <row r="453" spans="2:19" ht="20.25" customHeight="1" x14ac:dyDescent="0.25">
      <c r="B453" s="319"/>
      <c r="C453" s="319"/>
      <c r="D453" s="319"/>
      <c r="E453" s="319"/>
      <c r="F453" s="319"/>
      <c r="H453" s="357"/>
      <c r="I453" s="319"/>
      <c r="J453" s="319"/>
      <c r="K453" s="319"/>
      <c r="L453" s="319"/>
      <c r="M453" s="319"/>
      <c r="N453" s="319"/>
      <c r="R453" s="319"/>
      <c r="S453" s="391"/>
    </row>
    <row r="454" spans="2:19" ht="20.25" customHeight="1" x14ac:dyDescent="0.25">
      <c r="B454" s="319"/>
      <c r="C454" s="319"/>
      <c r="D454" s="319"/>
      <c r="E454" s="319"/>
      <c r="F454" s="319"/>
      <c r="H454" s="357"/>
      <c r="I454" s="319"/>
      <c r="J454" s="319"/>
      <c r="K454" s="319"/>
      <c r="L454" s="319"/>
      <c r="M454" s="319"/>
      <c r="N454" s="319"/>
      <c r="R454" s="319"/>
      <c r="S454" s="391"/>
    </row>
    <row r="455" spans="2:19" ht="20.25" customHeight="1" x14ac:dyDescent="0.25">
      <c r="B455" s="319"/>
      <c r="C455" s="319"/>
      <c r="D455" s="319"/>
      <c r="E455" s="319"/>
      <c r="F455" s="319"/>
      <c r="H455" s="357"/>
      <c r="I455" s="319"/>
      <c r="J455" s="319"/>
      <c r="K455" s="319"/>
      <c r="L455" s="319"/>
      <c r="M455" s="319"/>
      <c r="N455" s="319"/>
      <c r="R455" s="319"/>
      <c r="S455" s="391"/>
    </row>
    <row r="456" spans="2:19" ht="20.25" customHeight="1" x14ac:dyDescent="0.25">
      <c r="B456" s="319"/>
      <c r="C456" s="319"/>
      <c r="D456" s="319"/>
      <c r="E456" s="319"/>
      <c r="F456" s="319"/>
      <c r="H456" s="357"/>
      <c r="I456" s="319"/>
      <c r="J456" s="319"/>
      <c r="K456" s="319"/>
      <c r="L456" s="319"/>
      <c r="M456" s="319"/>
      <c r="N456" s="319"/>
      <c r="R456" s="319"/>
      <c r="S456" s="391"/>
    </row>
    <row r="457" spans="2:19" ht="20.25" customHeight="1" x14ac:dyDescent="0.25">
      <c r="B457" s="319"/>
      <c r="C457" s="319"/>
      <c r="D457" s="319"/>
      <c r="E457" s="319"/>
      <c r="F457" s="319"/>
      <c r="H457" s="357"/>
      <c r="I457" s="319"/>
      <c r="J457" s="319"/>
      <c r="K457" s="319"/>
      <c r="L457" s="319"/>
      <c r="M457" s="319"/>
      <c r="N457" s="319"/>
      <c r="R457" s="319"/>
      <c r="S457" s="391"/>
    </row>
    <row r="458" spans="2:19" ht="20.25" customHeight="1" x14ac:dyDescent="0.25">
      <c r="B458" s="319"/>
      <c r="C458" s="319"/>
      <c r="D458" s="319"/>
      <c r="E458" s="319"/>
      <c r="F458" s="319"/>
      <c r="H458" s="357"/>
      <c r="I458" s="319"/>
      <c r="J458" s="319"/>
      <c r="K458" s="319"/>
      <c r="L458" s="319"/>
      <c r="M458" s="319"/>
      <c r="N458" s="319"/>
      <c r="R458" s="319"/>
      <c r="S458" s="391"/>
    </row>
    <row r="459" spans="2:19" ht="20.25" customHeight="1" x14ac:dyDescent="0.25">
      <c r="B459" s="319"/>
      <c r="C459" s="319"/>
      <c r="D459" s="319"/>
      <c r="E459" s="319"/>
      <c r="F459" s="319"/>
      <c r="H459" s="357"/>
      <c r="I459" s="319"/>
      <c r="J459" s="319"/>
      <c r="K459" s="319"/>
      <c r="L459" s="319"/>
      <c r="M459" s="319"/>
      <c r="N459" s="319"/>
      <c r="R459" s="319"/>
      <c r="S459" s="391"/>
    </row>
    <row r="460" spans="2:19" ht="20.25" customHeight="1" x14ac:dyDescent="0.25">
      <c r="B460" s="319"/>
      <c r="C460" s="319"/>
      <c r="D460" s="319"/>
      <c r="E460" s="319"/>
      <c r="F460" s="319"/>
      <c r="H460" s="357"/>
      <c r="I460" s="319"/>
      <c r="J460" s="319"/>
      <c r="K460" s="319"/>
      <c r="L460" s="319"/>
      <c r="M460" s="319"/>
      <c r="N460" s="319"/>
      <c r="R460" s="319"/>
      <c r="S460" s="391"/>
    </row>
    <row r="461" spans="2:19" ht="20.25" customHeight="1" x14ac:dyDescent="0.25">
      <c r="B461" s="319"/>
      <c r="C461" s="319"/>
      <c r="D461" s="319"/>
      <c r="E461" s="319"/>
      <c r="F461" s="319"/>
      <c r="H461" s="357"/>
      <c r="I461" s="319"/>
      <c r="J461" s="319"/>
      <c r="K461" s="319"/>
      <c r="L461" s="319"/>
      <c r="M461" s="319"/>
      <c r="N461" s="319"/>
      <c r="R461" s="319"/>
      <c r="S461" s="391"/>
    </row>
    <row r="462" spans="2:19" ht="20.25" customHeight="1" x14ac:dyDescent="0.25">
      <c r="B462" s="319"/>
      <c r="C462" s="319"/>
      <c r="D462" s="319"/>
      <c r="E462" s="319"/>
      <c r="F462" s="319"/>
      <c r="H462" s="357"/>
      <c r="I462" s="319"/>
      <c r="J462" s="319"/>
      <c r="K462" s="319"/>
      <c r="L462" s="319"/>
      <c r="M462" s="319"/>
      <c r="N462" s="319"/>
      <c r="R462" s="319"/>
      <c r="S462" s="391"/>
    </row>
    <row r="463" spans="2:19" ht="20.25" customHeight="1" x14ac:dyDescent="0.25">
      <c r="B463" s="319"/>
      <c r="C463" s="319"/>
      <c r="D463" s="319"/>
      <c r="E463" s="319"/>
      <c r="F463" s="319"/>
      <c r="H463" s="357"/>
      <c r="I463" s="319"/>
      <c r="J463" s="319"/>
      <c r="K463" s="319"/>
      <c r="L463" s="319"/>
      <c r="M463" s="319"/>
      <c r="N463" s="319"/>
      <c r="R463" s="319"/>
      <c r="S463" s="391"/>
    </row>
    <row r="464" spans="2:19" ht="20.25" customHeight="1" x14ac:dyDescent="0.25">
      <c r="B464" s="319"/>
      <c r="C464" s="319"/>
      <c r="D464" s="319"/>
      <c r="E464" s="319"/>
      <c r="F464" s="319"/>
      <c r="H464" s="357"/>
      <c r="I464" s="319"/>
      <c r="J464" s="319"/>
      <c r="K464" s="319"/>
      <c r="L464" s="319"/>
      <c r="M464" s="319"/>
      <c r="N464" s="319"/>
      <c r="R464" s="319"/>
      <c r="S464" s="391"/>
    </row>
    <row r="465" spans="2:19" ht="20.25" customHeight="1" x14ac:dyDescent="0.25">
      <c r="B465" s="319"/>
      <c r="C465" s="319"/>
      <c r="D465" s="319"/>
      <c r="E465" s="319"/>
      <c r="F465" s="319"/>
      <c r="H465" s="357"/>
      <c r="I465" s="319"/>
      <c r="J465" s="319"/>
      <c r="K465" s="319"/>
      <c r="L465" s="319"/>
      <c r="M465" s="319"/>
      <c r="N465" s="319"/>
      <c r="R465" s="319"/>
      <c r="S465" s="391"/>
    </row>
    <row r="466" spans="2:19" ht="20.25" customHeight="1" x14ac:dyDescent="0.25">
      <c r="B466" s="319"/>
      <c r="C466" s="319"/>
      <c r="D466" s="319"/>
      <c r="E466" s="319"/>
      <c r="F466" s="319"/>
      <c r="H466" s="357"/>
      <c r="I466" s="319"/>
      <c r="J466" s="319"/>
      <c r="K466" s="319"/>
      <c r="L466" s="319"/>
      <c r="M466" s="319"/>
      <c r="N466" s="319"/>
      <c r="R466" s="319"/>
      <c r="S466" s="391"/>
    </row>
    <row r="467" spans="2:19" ht="20.25" customHeight="1" x14ac:dyDescent="0.25">
      <c r="B467" s="319"/>
      <c r="C467" s="319"/>
      <c r="D467" s="319"/>
      <c r="E467" s="319"/>
      <c r="F467" s="319"/>
      <c r="H467" s="357"/>
      <c r="I467" s="319"/>
      <c r="J467" s="319"/>
      <c r="K467" s="319"/>
      <c r="L467" s="319"/>
      <c r="M467" s="319"/>
      <c r="N467" s="319"/>
      <c r="R467" s="319"/>
      <c r="S467" s="391"/>
    </row>
    <row r="468" spans="2:19" ht="20.25" customHeight="1" x14ac:dyDescent="0.25">
      <c r="B468" s="319"/>
      <c r="C468" s="319"/>
      <c r="D468" s="319"/>
      <c r="E468" s="319"/>
      <c r="F468" s="319"/>
      <c r="H468" s="357"/>
      <c r="I468" s="319"/>
      <c r="J468" s="319"/>
      <c r="K468" s="319"/>
      <c r="L468" s="319"/>
      <c r="M468" s="319"/>
      <c r="N468" s="319"/>
      <c r="R468" s="319"/>
      <c r="S468" s="391"/>
    </row>
    <row r="469" spans="2:19" ht="20.25" customHeight="1" x14ac:dyDescent="0.25">
      <c r="B469" s="319"/>
      <c r="C469" s="319"/>
      <c r="D469" s="319"/>
      <c r="E469" s="319"/>
      <c r="F469" s="319"/>
      <c r="H469" s="357"/>
      <c r="I469" s="319"/>
      <c r="J469" s="319"/>
      <c r="K469" s="319"/>
      <c r="L469" s="319"/>
      <c r="M469" s="319"/>
      <c r="N469" s="319"/>
      <c r="R469" s="319"/>
      <c r="S469" s="391"/>
    </row>
    <row r="470" spans="2:19" ht="20.25" customHeight="1" x14ac:dyDescent="0.25">
      <c r="B470" s="319"/>
      <c r="C470" s="319"/>
      <c r="D470" s="319"/>
      <c r="E470" s="319"/>
      <c r="F470" s="319"/>
      <c r="H470" s="357"/>
      <c r="I470" s="319"/>
      <c r="J470" s="319"/>
      <c r="K470" s="319"/>
      <c r="L470" s="319"/>
      <c r="M470" s="319"/>
      <c r="N470" s="319"/>
      <c r="R470" s="319"/>
      <c r="S470" s="391"/>
    </row>
    <row r="471" spans="2:19" ht="20.25" customHeight="1" x14ac:dyDescent="0.25">
      <c r="B471" s="319"/>
      <c r="C471" s="319"/>
      <c r="D471" s="319"/>
      <c r="E471" s="319"/>
      <c r="F471" s="319"/>
      <c r="H471" s="357"/>
      <c r="I471" s="319"/>
      <c r="J471" s="319"/>
      <c r="K471" s="319"/>
      <c r="L471" s="319"/>
      <c r="M471" s="319"/>
      <c r="N471" s="319"/>
      <c r="R471" s="319"/>
      <c r="S471" s="391"/>
    </row>
    <row r="472" spans="2:19" ht="20.25" customHeight="1" x14ac:dyDescent="0.25">
      <c r="B472" s="319"/>
      <c r="C472" s="319"/>
      <c r="D472" s="319"/>
      <c r="E472" s="319"/>
      <c r="F472" s="319"/>
      <c r="H472" s="357"/>
      <c r="I472" s="319"/>
      <c r="J472" s="319"/>
      <c r="K472" s="319"/>
      <c r="L472" s="319"/>
      <c r="M472" s="319"/>
      <c r="N472" s="319"/>
      <c r="R472" s="319"/>
      <c r="S472" s="391"/>
    </row>
    <row r="473" spans="2:19" ht="20.25" customHeight="1" x14ac:dyDescent="0.25">
      <c r="B473" s="319"/>
      <c r="C473" s="319"/>
      <c r="D473" s="319"/>
      <c r="E473" s="319"/>
      <c r="F473" s="319"/>
      <c r="H473" s="357"/>
      <c r="I473" s="319"/>
      <c r="J473" s="319"/>
      <c r="K473" s="319"/>
      <c r="L473" s="319"/>
      <c r="M473" s="319"/>
      <c r="N473" s="319"/>
      <c r="R473" s="319"/>
      <c r="S473" s="391"/>
    </row>
    <row r="474" spans="2:19" ht="20.25" customHeight="1" x14ac:dyDescent="0.25">
      <c r="B474" s="319"/>
      <c r="C474" s="319"/>
      <c r="D474" s="319"/>
      <c r="E474" s="319"/>
      <c r="F474" s="319"/>
      <c r="H474" s="357"/>
      <c r="I474" s="319"/>
      <c r="J474" s="319"/>
      <c r="K474" s="319"/>
      <c r="L474" s="319"/>
      <c r="M474" s="319"/>
      <c r="N474" s="319"/>
      <c r="R474" s="319"/>
      <c r="S474" s="391"/>
    </row>
    <row r="475" spans="2:19" ht="20.25" customHeight="1" x14ac:dyDescent="0.25">
      <c r="B475" s="319"/>
      <c r="C475" s="319"/>
      <c r="D475" s="319"/>
      <c r="E475" s="319"/>
      <c r="F475" s="319"/>
      <c r="H475" s="357"/>
      <c r="I475" s="319"/>
      <c r="J475" s="319"/>
      <c r="K475" s="319"/>
      <c r="L475" s="319"/>
      <c r="M475" s="319"/>
      <c r="N475" s="319"/>
      <c r="R475" s="319"/>
      <c r="S475" s="391"/>
    </row>
    <row r="476" spans="2:19" ht="20.25" customHeight="1" x14ac:dyDescent="0.25">
      <c r="B476" s="319"/>
      <c r="C476" s="319"/>
      <c r="D476" s="319"/>
      <c r="E476" s="319"/>
      <c r="F476" s="319"/>
      <c r="H476" s="357"/>
      <c r="I476" s="319"/>
      <c r="J476" s="319"/>
      <c r="K476" s="319"/>
      <c r="L476" s="319"/>
      <c r="M476" s="319"/>
      <c r="N476" s="319"/>
      <c r="R476" s="319"/>
      <c r="S476" s="391"/>
    </row>
    <row r="477" spans="2:19" ht="20.25" customHeight="1" x14ac:dyDescent="0.25">
      <c r="B477" s="319"/>
      <c r="C477" s="319"/>
      <c r="D477" s="319"/>
      <c r="E477" s="319"/>
      <c r="F477" s="319"/>
      <c r="H477" s="357"/>
      <c r="I477" s="319"/>
      <c r="J477" s="319"/>
      <c r="K477" s="319"/>
      <c r="L477" s="319"/>
      <c r="M477" s="319"/>
      <c r="N477" s="319"/>
      <c r="R477" s="319"/>
      <c r="S477" s="391"/>
    </row>
    <row r="478" spans="2:19" ht="20.25" customHeight="1" x14ac:dyDescent="0.25">
      <c r="B478" s="319"/>
      <c r="C478" s="319"/>
      <c r="D478" s="319"/>
      <c r="E478" s="319"/>
      <c r="F478" s="319"/>
      <c r="H478" s="357"/>
      <c r="I478" s="319"/>
      <c r="J478" s="319"/>
      <c r="K478" s="319"/>
      <c r="L478" s="319"/>
      <c r="M478" s="319"/>
      <c r="N478" s="319"/>
      <c r="R478" s="319"/>
      <c r="S478" s="391"/>
    </row>
    <row r="479" spans="2:19" ht="20.25" customHeight="1" x14ac:dyDescent="0.25">
      <c r="B479" s="319"/>
      <c r="C479" s="319"/>
      <c r="D479" s="319"/>
      <c r="E479" s="319"/>
      <c r="F479" s="319"/>
      <c r="H479" s="357"/>
      <c r="I479" s="319"/>
      <c r="J479" s="319"/>
      <c r="K479" s="319"/>
      <c r="L479" s="319"/>
      <c r="M479" s="319"/>
      <c r="N479" s="319"/>
      <c r="R479" s="319"/>
      <c r="S479" s="391"/>
    </row>
    <row r="480" spans="2:19" ht="20.25" customHeight="1" x14ac:dyDescent="0.25">
      <c r="B480" s="319"/>
      <c r="C480" s="319"/>
      <c r="D480" s="319"/>
      <c r="E480" s="319"/>
      <c r="F480" s="319"/>
      <c r="H480" s="357"/>
      <c r="I480" s="319"/>
      <c r="J480" s="319"/>
      <c r="K480" s="319"/>
      <c r="L480" s="319"/>
      <c r="M480" s="319"/>
      <c r="N480" s="319"/>
      <c r="R480" s="319"/>
      <c r="S480" s="391"/>
    </row>
    <row r="481" spans="2:19" ht="20.25" customHeight="1" x14ac:dyDescent="0.25">
      <c r="B481" s="319"/>
      <c r="C481" s="319"/>
      <c r="D481" s="319"/>
      <c r="E481" s="319"/>
      <c r="F481" s="319"/>
      <c r="H481" s="357"/>
      <c r="I481" s="319"/>
      <c r="J481" s="319"/>
      <c r="K481" s="319"/>
      <c r="L481" s="319"/>
      <c r="M481" s="319"/>
      <c r="N481" s="319"/>
      <c r="R481" s="319"/>
      <c r="S481" s="391"/>
    </row>
    <row r="482" spans="2:19" ht="20.25" customHeight="1" x14ac:dyDescent="0.25">
      <c r="B482" s="319"/>
      <c r="C482" s="319"/>
      <c r="D482" s="319"/>
      <c r="E482" s="319"/>
      <c r="F482" s="319"/>
      <c r="H482" s="357"/>
      <c r="I482" s="319"/>
      <c r="J482" s="319"/>
      <c r="K482" s="319"/>
      <c r="L482" s="319"/>
      <c r="M482" s="319"/>
      <c r="N482" s="319"/>
      <c r="R482" s="319"/>
      <c r="S482" s="391"/>
    </row>
    <row r="483" spans="2:19" ht="20.25" customHeight="1" x14ac:dyDescent="0.25">
      <c r="B483" s="319"/>
      <c r="C483" s="319"/>
      <c r="D483" s="319"/>
      <c r="E483" s="319"/>
      <c r="F483" s="319"/>
      <c r="H483" s="357"/>
      <c r="I483" s="319"/>
      <c r="J483" s="319"/>
      <c r="K483" s="319"/>
      <c r="L483" s="319"/>
      <c r="M483" s="319"/>
      <c r="N483" s="319"/>
      <c r="R483" s="319"/>
      <c r="S483" s="391"/>
    </row>
    <row r="484" spans="2:19" ht="20.25" customHeight="1" x14ac:dyDescent="0.25">
      <c r="B484" s="319"/>
      <c r="C484" s="319"/>
      <c r="D484" s="319"/>
      <c r="E484" s="319"/>
      <c r="F484" s="319"/>
      <c r="H484" s="357"/>
      <c r="I484" s="319"/>
      <c r="J484" s="319"/>
      <c r="K484" s="319"/>
      <c r="L484" s="319"/>
      <c r="M484" s="319"/>
      <c r="N484" s="319"/>
      <c r="R484" s="319"/>
      <c r="S484" s="391"/>
    </row>
    <row r="485" spans="2:19" ht="20.25" customHeight="1" x14ac:dyDescent="0.25">
      <c r="B485" s="319"/>
      <c r="C485" s="319"/>
      <c r="D485" s="319"/>
      <c r="E485" s="319"/>
      <c r="F485" s="319"/>
      <c r="H485" s="357"/>
      <c r="I485" s="319"/>
      <c r="J485" s="319"/>
      <c r="K485" s="319"/>
      <c r="L485" s="319"/>
      <c r="M485" s="319"/>
      <c r="N485" s="319"/>
      <c r="R485" s="319"/>
      <c r="S485" s="391"/>
    </row>
    <row r="486" spans="2:19" ht="20.25" customHeight="1" x14ac:dyDescent="0.25">
      <c r="B486" s="319"/>
      <c r="C486" s="319"/>
      <c r="D486" s="319"/>
      <c r="E486" s="319"/>
      <c r="F486" s="319"/>
      <c r="H486" s="357"/>
      <c r="I486" s="319"/>
      <c r="J486" s="319"/>
      <c r="K486" s="319"/>
      <c r="L486" s="319"/>
      <c r="M486" s="319"/>
      <c r="N486" s="319"/>
      <c r="R486" s="319"/>
      <c r="S486" s="391"/>
    </row>
    <row r="487" spans="2:19" ht="20.25" customHeight="1" x14ac:dyDescent="0.25">
      <c r="B487" s="319"/>
      <c r="C487" s="319"/>
      <c r="D487" s="319"/>
      <c r="E487" s="319"/>
      <c r="F487" s="319"/>
      <c r="H487" s="357"/>
      <c r="I487" s="319"/>
      <c r="J487" s="319"/>
      <c r="K487" s="319"/>
      <c r="L487" s="319"/>
      <c r="M487" s="319"/>
      <c r="N487" s="319"/>
      <c r="R487" s="319"/>
      <c r="S487" s="391"/>
    </row>
    <row r="488" spans="2:19" ht="20.25" customHeight="1" x14ac:dyDescent="0.25">
      <c r="B488" s="319"/>
      <c r="C488" s="319"/>
      <c r="D488" s="319"/>
      <c r="E488" s="319"/>
      <c r="F488" s="319"/>
      <c r="H488" s="357"/>
      <c r="I488" s="319"/>
      <c r="J488" s="319"/>
      <c r="K488" s="319"/>
      <c r="L488" s="319"/>
      <c r="M488" s="319"/>
      <c r="N488" s="319"/>
      <c r="R488" s="319"/>
      <c r="S488" s="391"/>
    </row>
    <row r="489" spans="2:19" ht="20.25" customHeight="1" x14ac:dyDescent="0.25">
      <c r="B489" s="319"/>
      <c r="C489" s="319"/>
      <c r="D489" s="319"/>
      <c r="E489" s="319"/>
      <c r="F489" s="319"/>
      <c r="H489" s="357"/>
      <c r="I489" s="319"/>
      <c r="J489" s="319"/>
      <c r="K489" s="319"/>
      <c r="L489" s="319"/>
      <c r="M489" s="319"/>
      <c r="N489" s="319"/>
      <c r="R489" s="319"/>
      <c r="S489" s="391"/>
    </row>
    <row r="490" spans="2:19" ht="20.25" customHeight="1" x14ac:dyDescent="0.25">
      <c r="B490" s="319"/>
      <c r="C490" s="319"/>
      <c r="D490" s="319"/>
      <c r="E490" s="319"/>
      <c r="F490" s="319"/>
      <c r="H490" s="357"/>
      <c r="I490" s="319"/>
      <c r="J490" s="319"/>
      <c r="K490" s="319"/>
      <c r="L490" s="319"/>
      <c r="M490" s="319"/>
      <c r="N490" s="319"/>
      <c r="R490" s="319"/>
      <c r="S490" s="391"/>
    </row>
    <row r="491" spans="2:19" ht="20.25" customHeight="1" x14ac:dyDescent="0.25">
      <c r="B491" s="319"/>
      <c r="C491" s="319"/>
      <c r="D491" s="319"/>
      <c r="E491" s="319"/>
      <c r="F491" s="319"/>
      <c r="H491" s="357"/>
      <c r="I491" s="319"/>
      <c r="J491" s="319"/>
      <c r="K491" s="319"/>
      <c r="L491" s="319"/>
      <c r="M491" s="319"/>
      <c r="N491" s="319"/>
      <c r="R491" s="319"/>
      <c r="S491" s="391"/>
    </row>
    <row r="492" spans="2:19" ht="20.25" customHeight="1" x14ac:dyDescent="0.25">
      <c r="B492" s="319"/>
      <c r="C492" s="319"/>
      <c r="D492" s="319"/>
      <c r="E492" s="319"/>
      <c r="F492" s="319"/>
      <c r="H492" s="357"/>
      <c r="I492" s="319"/>
      <c r="J492" s="319"/>
      <c r="K492" s="319"/>
      <c r="L492" s="319"/>
      <c r="M492" s="319"/>
      <c r="N492" s="319"/>
      <c r="R492" s="319"/>
      <c r="S492" s="391"/>
    </row>
    <row r="493" spans="2:19" ht="20.25" customHeight="1" x14ac:dyDescent="0.25">
      <c r="B493" s="319"/>
      <c r="C493" s="319"/>
      <c r="D493" s="319"/>
      <c r="E493" s="319"/>
      <c r="F493" s="319"/>
      <c r="H493" s="357"/>
      <c r="I493" s="319"/>
      <c r="J493" s="319"/>
      <c r="K493" s="319"/>
      <c r="L493" s="319"/>
      <c r="M493" s="319"/>
      <c r="N493" s="319"/>
      <c r="R493" s="319"/>
      <c r="S493" s="391"/>
    </row>
    <row r="494" spans="2:19" ht="20.25" customHeight="1" x14ac:dyDescent="0.25">
      <c r="B494" s="319"/>
      <c r="C494" s="319"/>
      <c r="D494" s="319"/>
      <c r="E494" s="319"/>
      <c r="F494" s="319"/>
      <c r="H494" s="357"/>
      <c r="I494" s="319"/>
      <c r="J494" s="319"/>
      <c r="K494" s="319"/>
      <c r="L494" s="319"/>
      <c r="M494" s="319"/>
      <c r="N494" s="319"/>
      <c r="R494" s="319"/>
      <c r="S494" s="391"/>
    </row>
    <row r="495" spans="2:19" ht="20.25" customHeight="1" x14ac:dyDescent="0.25">
      <c r="B495" s="319"/>
      <c r="C495" s="319"/>
      <c r="D495" s="319"/>
      <c r="E495" s="319"/>
      <c r="F495" s="319"/>
      <c r="H495" s="357"/>
      <c r="I495" s="319"/>
      <c r="J495" s="319"/>
      <c r="K495" s="319"/>
      <c r="L495" s="319"/>
      <c r="M495" s="319"/>
      <c r="N495" s="319"/>
      <c r="R495" s="319"/>
      <c r="S495" s="391"/>
    </row>
    <row r="496" spans="2:19" ht="20.25" customHeight="1" x14ac:dyDescent="0.25">
      <c r="B496" s="319"/>
      <c r="C496" s="319"/>
      <c r="D496" s="319"/>
      <c r="E496" s="319"/>
      <c r="F496" s="319"/>
      <c r="H496" s="357"/>
      <c r="I496" s="319"/>
      <c r="J496" s="319"/>
      <c r="K496" s="319"/>
      <c r="L496" s="319"/>
      <c r="M496" s="319"/>
      <c r="N496" s="319"/>
      <c r="R496" s="319"/>
      <c r="S496" s="391"/>
    </row>
    <row r="497" spans="2:19" ht="20.25" customHeight="1" x14ac:dyDescent="0.25">
      <c r="B497" s="319"/>
      <c r="C497" s="319"/>
      <c r="D497" s="319"/>
      <c r="E497" s="319"/>
      <c r="F497" s="319"/>
      <c r="H497" s="357"/>
      <c r="I497" s="319"/>
      <c r="J497" s="319"/>
      <c r="K497" s="319"/>
      <c r="L497" s="319"/>
      <c r="M497" s="319"/>
      <c r="N497" s="319"/>
      <c r="R497" s="319"/>
      <c r="S497" s="391"/>
    </row>
    <row r="498" spans="2:19" ht="20.25" customHeight="1" x14ac:dyDescent="0.25">
      <c r="B498" s="319"/>
      <c r="C498" s="319"/>
      <c r="D498" s="319"/>
      <c r="E498" s="319"/>
      <c r="F498" s="319"/>
      <c r="H498" s="357"/>
      <c r="I498" s="319"/>
      <c r="J498" s="319"/>
      <c r="K498" s="319"/>
      <c r="L498" s="319"/>
      <c r="M498" s="319"/>
      <c r="N498" s="319"/>
      <c r="R498" s="319"/>
      <c r="S498" s="391"/>
    </row>
    <row r="499" spans="2:19" ht="20.25" customHeight="1" x14ac:dyDescent="0.25">
      <c r="B499" s="319"/>
      <c r="C499" s="319"/>
      <c r="D499" s="319"/>
      <c r="E499" s="319"/>
      <c r="F499" s="319"/>
      <c r="H499" s="357"/>
      <c r="I499" s="319"/>
      <c r="J499" s="319"/>
      <c r="K499" s="319"/>
      <c r="L499" s="319"/>
      <c r="M499" s="319"/>
      <c r="N499" s="319"/>
      <c r="R499" s="319"/>
      <c r="S499" s="391"/>
    </row>
    <row r="500" spans="2:19" ht="20.25" customHeight="1" x14ac:dyDescent="0.25">
      <c r="B500" s="319"/>
      <c r="C500" s="319"/>
      <c r="D500" s="319"/>
      <c r="E500" s="319"/>
      <c r="F500" s="319"/>
      <c r="H500" s="357"/>
      <c r="I500" s="319"/>
      <c r="J500" s="319"/>
      <c r="K500" s="319"/>
      <c r="L500" s="319"/>
      <c r="M500" s="319"/>
      <c r="N500" s="319"/>
      <c r="R500" s="319"/>
      <c r="S500" s="391"/>
    </row>
    <row r="501" spans="2:19" ht="20.25" customHeight="1" x14ac:dyDescent="0.25">
      <c r="B501" s="319"/>
      <c r="C501" s="319"/>
      <c r="D501" s="319"/>
      <c r="E501" s="319"/>
      <c r="F501" s="319"/>
      <c r="H501" s="357"/>
      <c r="I501" s="319"/>
      <c r="J501" s="319"/>
      <c r="K501" s="319"/>
      <c r="L501" s="319"/>
      <c r="M501" s="319"/>
      <c r="N501" s="319"/>
      <c r="R501" s="319"/>
      <c r="S501" s="391"/>
    </row>
    <row r="502" spans="2:19" ht="20.25" customHeight="1" x14ac:dyDescent="0.25">
      <c r="B502" s="319"/>
      <c r="C502" s="319"/>
      <c r="D502" s="319"/>
      <c r="E502" s="319"/>
      <c r="F502" s="319"/>
      <c r="H502" s="357"/>
      <c r="I502" s="319"/>
      <c r="J502" s="319"/>
      <c r="K502" s="319"/>
      <c r="L502" s="319"/>
      <c r="M502" s="319"/>
      <c r="N502" s="319"/>
      <c r="R502" s="319"/>
      <c r="S502" s="391"/>
    </row>
    <row r="503" spans="2:19" ht="20.25" customHeight="1" x14ac:dyDescent="0.25">
      <c r="B503" s="319"/>
      <c r="C503" s="319"/>
      <c r="D503" s="319"/>
      <c r="E503" s="319"/>
      <c r="F503" s="319"/>
      <c r="H503" s="357"/>
      <c r="I503" s="319"/>
      <c r="J503" s="319"/>
      <c r="K503" s="319"/>
      <c r="L503" s="319"/>
      <c r="M503" s="319"/>
      <c r="N503" s="319"/>
      <c r="R503" s="319"/>
      <c r="S503" s="391"/>
    </row>
    <row r="504" spans="2:19" ht="20.25" customHeight="1" x14ac:dyDescent="0.25">
      <c r="B504" s="319"/>
      <c r="C504" s="319"/>
      <c r="D504" s="319"/>
      <c r="E504" s="319"/>
      <c r="F504" s="319"/>
      <c r="H504" s="357"/>
      <c r="I504" s="319"/>
      <c r="J504" s="319"/>
      <c r="K504" s="319"/>
      <c r="L504" s="319"/>
      <c r="M504" s="319"/>
      <c r="N504" s="319"/>
      <c r="R504" s="319"/>
      <c r="S504" s="391"/>
    </row>
    <row r="505" spans="2:19" ht="20.25" customHeight="1" x14ac:dyDescent="0.25">
      <c r="B505" s="319"/>
      <c r="C505" s="319"/>
      <c r="D505" s="319"/>
      <c r="E505" s="319"/>
      <c r="F505" s="319"/>
      <c r="H505" s="357"/>
      <c r="I505" s="319"/>
      <c r="J505" s="319"/>
      <c r="K505" s="319"/>
      <c r="L505" s="319"/>
      <c r="M505" s="319"/>
      <c r="N505" s="319"/>
      <c r="R505" s="319"/>
      <c r="S505" s="391"/>
    </row>
    <row r="506" spans="2:19" ht="20.25" customHeight="1" x14ac:dyDescent="0.25">
      <c r="B506" s="319"/>
      <c r="C506" s="319"/>
      <c r="D506" s="319"/>
      <c r="E506" s="319"/>
      <c r="F506" s="319"/>
      <c r="H506" s="357"/>
      <c r="I506" s="319"/>
      <c r="J506" s="319"/>
      <c r="K506" s="319"/>
      <c r="L506" s="319"/>
      <c r="M506" s="319"/>
      <c r="N506" s="319"/>
      <c r="R506" s="319"/>
      <c r="S506" s="391"/>
    </row>
    <row r="507" spans="2:19" ht="20.25" customHeight="1" x14ac:dyDescent="0.25">
      <c r="B507" s="319"/>
      <c r="C507" s="319"/>
      <c r="D507" s="319"/>
      <c r="E507" s="319"/>
      <c r="F507" s="319"/>
      <c r="H507" s="357"/>
      <c r="I507" s="319"/>
      <c r="J507" s="319"/>
      <c r="K507" s="319"/>
      <c r="L507" s="319"/>
      <c r="M507" s="319"/>
      <c r="N507" s="319"/>
      <c r="R507" s="319"/>
      <c r="S507" s="391"/>
    </row>
    <row r="508" spans="2:19" ht="20.25" customHeight="1" x14ac:dyDescent="0.25">
      <c r="B508" s="319"/>
      <c r="C508" s="319"/>
      <c r="D508" s="319"/>
      <c r="E508" s="319"/>
      <c r="F508" s="319"/>
      <c r="H508" s="357"/>
      <c r="I508" s="319"/>
      <c r="J508" s="319"/>
      <c r="K508" s="319"/>
      <c r="L508" s="319"/>
      <c r="M508" s="319"/>
      <c r="N508" s="319"/>
      <c r="R508" s="319"/>
      <c r="S508" s="391"/>
    </row>
    <row r="509" spans="2:19" ht="20.25" customHeight="1" x14ac:dyDescent="0.25">
      <c r="B509" s="319"/>
      <c r="C509" s="319"/>
      <c r="D509" s="319"/>
      <c r="E509" s="319"/>
      <c r="F509" s="319"/>
      <c r="H509" s="357"/>
      <c r="I509" s="319"/>
      <c r="J509" s="319"/>
      <c r="K509" s="319"/>
      <c r="L509" s="319"/>
      <c r="M509" s="319"/>
      <c r="N509" s="319"/>
      <c r="R509" s="319"/>
      <c r="S509" s="391"/>
    </row>
    <row r="510" spans="2:19" ht="20.25" customHeight="1" x14ac:dyDescent="0.25">
      <c r="B510" s="319"/>
      <c r="C510" s="319"/>
      <c r="D510" s="319"/>
      <c r="E510" s="319"/>
      <c r="F510" s="319"/>
      <c r="H510" s="357"/>
      <c r="I510" s="319"/>
      <c r="J510" s="319"/>
      <c r="K510" s="319"/>
      <c r="L510" s="319"/>
      <c r="M510" s="319"/>
      <c r="N510" s="319"/>
      <c r="R510" s="319"/>
      <c r="S510" s="391"/>
    </row>
    <row r="511" spans="2:19" ht="20.25" customHeight="1" x14ac:dyDescent="0.25">
      <c r="B511" s="319"/>
      <c r="C511" s="319"/>
      <c r="D511" s="319"/>
      <c r="E511" s="319"/>
      <c r="F511" s="319"/>
      <c r="H511" s="357"/>
      <c r="I511" s="319"/>
      <c r="J511" s="319"/>
      <c r="K511" s="319"/>
      <c r="L511" s="319"/>
      <c r="M511" s="319"/>
      <c r="N511" s="319"/>
      <c r="R511" s="319"/>
      <c r="S511" s="391"/>
    </row>
    <row r="512" spans="2:19" ht="20.25" customHeight="1" x14ac:dyDescent="0.25">
      <c r="B512" s="319"/>
      <c r="C512" s="319"/>
      <c r="D512" s="319"/>
      <c r="E512" s="319"/>
      <c r="F512" s="319"/>
      <c r="H512" s="357"/>
      <c r="I512" s="319"/>
      <c r="J512" s="319"/>
      <c r="K512" s="319"/>
      <c r="L512" s="319"/>
      <c r="M512" s="319"/>
      <c r="N512" s="319"/>
      <c r="R512" s="319"/>
      <c r="S512" s="391"/>
    </row>
    <row r="513" spans="2:19" ht="20.25" customHeight="1" x14ac:dyDescent="0.25">
      <c r="B513" s="319"/>
      <c r="C513" s="319"/>
      <c r="D513" s="319"/>
      <c r="E513" s="319"/>
      <c r="F513" s="319"/>
      <c r="H513" s="357"/>
      <c r="I513" s="319"/>
      <c r="J513" s="319"/>
      <c r="K513" s="319"/>
      <c r="L513" s="319"/>
      <c r="M513" s="319"/>
      <c r="N513" s="319"/>
      <c r="R513" s="319"/>
      <c r="S513" s="391"/>
    </row>
    <row r="514" spans="2:19" ht="20.25" customHeight="1" x14ac:dyDescent="0.25">
      <c r="B514" s="319"/>
      <c r="C514" s="319"/>
      <c r="D514" s="319"/>
      <c r="E514" s="319"/>
      <c r="F514" s="319"/>
      <c r="H514" s="357"/>
      <c r="I514" s="319"/>
      <c r="J514" s="319"/>
      <c r="K514" s="319"/>
      <c r="L514" s="319"/>
      <c r="M514" s="319"/>
      <c r="N514" s="319"/>
      <c r="R514" s="319"/>
      <c r="S514" s="391"/>
    </row>
    <row r="515" spans="2:19" ht="20.25" customHeight="1" x14ac:dyDescent="0.25">
      <c r="B515" s="319"/>
      <c r="C515" s="319"/>
      <c r="D515" s="319"/>
      <c r="E515" s="319"/>
      <c r="F515" s="319"/>
      <c r="H515" s="357"/>
      <c r="I515" s="319"/>
      <c r="J515" s="319"/>
      <c r="K515" s="319"/>
      <c r="L515" s="319"/>
      <c r="M515" s="319"/>
      <c r="N515" s="319"/>
      <c r="R515" s="319"/>
      <c r="S515" s="391"/>
    </row>
    <row r="516" spans="2:19" ht="20.25" customHeight="1" x14ac:dyDescent="0.25">
      <c r="B516" s="319"/>
      <c r="C516" s="319"/>
      <c r="D516" s="319"/>
      <c r="E516" s="319"/>
      <c r="F516" s="319"/>
      <c r="H516" s="357"/>
      <c r="I516" s="319"/>
      <c r="J516" s="319"/>
      <c r="K516" s="319"/>
      <c r="L516" s="319"/>
      <c r="M516" s="319"/>
      <c r="N516" s="319"/>
      <c r="R516" s="319"/>
      <c r="S516" s="391"/>
    </row>
    <row r="517" spans="2:19" ht="20.25" customHeight="1" x14ac:dyDescent="0.25">
      <c r="B517" s="319"/>
      <c r="C517" s="319"/>
      <c r="D517" s="319"/>
      <c r="E517" s="319"/>
      <c r="F517" s="319"/>
      <c r="H517" s="357"/>
      <c r="I517" s="319"/>
      <c r="J517" s="319"/>
      <c r="K517" s="319"/>
      <c r="L517" s="319"/>
      <c r="M517" s="319"/>
      <c r="N517" s="319"/>
      <c r="R517" s="319"/>
      <c r="S517" s="391"/>
    </row>
    <row r="518" spans="2:19" ht="20.25" customHeight="1" x14ac:dyDescent="0.25">
      <c r="B518" s="319"/>
      <c r="C518" s="319"/>
      <c r="D518" s="319"/>
      <c r="E518" s="319"/>
      <c r="F518" s="319"/>
      <c r="H518" s="357"/>
      <c r="I518" s="319"/>
      <c r="J518" s="319"/>
      <c r="K518" s="319"/>
      <c r="L518" s="319"/>
      <c r="M518" s="319"/>
      <c r="N518" s="319"/>
      <c r="R518" s="319"/>
      <c r="S518" s="391"/>
    </row>
    <row r="519" spans="2:19" ht="20.25" customHeight="1" x14ac:dyDescent="0.25">
      <c r="B519" s="319"/>
      <c r="C519" s="319"/>
      <c r="D519" s="319"/>
      <c r="E519" s="319"/>
      <c r="F519" s="319"/>
      <c r="H519" s="357"/>
      <c r="I519" s="319"/>
      <c r="J519" s="319"/>
      <c r="K519" s="319"/>
      <c r="L519" s="319"/>
      <c r="M519" s="319"/>
      <c r="N519" s="319"/>
      <c r="R519" s="319"/>
      <c r="S519" s="391"/>
    </row>
    <row r="520" spans="2:19" ht="20.25" customHeight="1" x14ac:dyDescent="0.25">
      <c r="B520" s="319"/>
      <c r="C520" s="319"/>
      <c r="D520" s="319"/>
      <c r="E520" s="319"/>
      <c r="F520" s="319"/>
      <c r="H520" s="357"/>
      <c r="I520" s="319"/>
      <c r="J520" s="319"/>
      <c r="K520" s="319"/>
      <c r="L520" s="319"/>
      <c r="M520" s="319"/>
      <c r="N520" s="319"/>
      <c r="R520" s="319"/>
      <c r="S520" s="391"/>
    </row>
    <row r="521" spans="2:19" ht="20.25" customHeight="1" x14ac:dyDescent="0.25">
      <c r="B521" s="319"/>
      <c r="C521" s="319"/>
      <c r="D521" s="319"/>
      <c r="E521" s="319"/>
      <c r="F521" s="319"/>
      <c r="H521" s="357"/>
      <c r="I521" s="319"/>
      <c r="J521" s="319"/>
      <c r="K521" s="319"/>
      <c r="L521" s="319"/>
      <c r="M521" s="319"/>
      <c r="N521" s="319"/>
      <c r="R521" s="319"/>
      <c r="S521" s="391"/>
    </row>
    <row r="522" spans="2:19" ht="20.25" customHeight="1" x14ac:dyDescent="0.25">
      <c r="B522" s="319"/>
      <c r="C522" s="319"/>
      <c r="D522" s="319"/>
      <c r="E522" s="319"/>
      <c r="F522" s="319"/>
      <c r="H522" s="357"/>
      <c r="I522" s="319"/>
      <c r="J522" s="319"/>
      <c r="K522" s="319"/>
      <c r="L522" s="319"/>
      <c r="M522" s="319"/>
      <c r="N522" s="319"/>
      <c r="R522" s="319"/>
      <c r="S522" s="391"/>
    </row>
    <row r="523" spans="2:19" ht="20.25" customHeight="1" x14ac:dyDescent="0.25">
      <c r="B523" s="319"/>
      <c r="C523" s="319"/>
      <c r="D523" s="319"/>
      <c r="E523" s="319"/>
      <c r="F523" s="319"/>
      <c r="H523" s="357"/>
      <c r="I523" s="319"/>
      <c r="J523" s="319"/>
      <c r="K523" s="319"/>
      <c r="L523" s="319"/>
      <c r="M523" s="319"/>
      <c r="N523" s="319"/>
      <c r="R523" s="319"/>
      <c r="S523" s="391"/>
    </row>
    <row r="524" spans="2:19" ht="20.25" customHeight="1" x14ac:dyDescent="0.25">
      <c r="B524" s="319"/>
      <c r="C524" s="319"/>
      <c r="D524" s="319"/>
      <c r="E524" s="319"/>
      <c r="F524" s="319"/>
      <c r="H524" s="357"/>
      <c r="I524" s="319"/>
      <c r="J524" s="319"/>
      <c r="K524" s="319"/>
      <c r="L524" s="319"/>
      <c r="M524" s="319"/>
      <c r="N524" s="319"/>
      <c r="R524" s="319"/>
      <c r="S524" s="391"/>
    </row>
    <row r="525" spans="2:19" ht="20.25" customHeight="1" x14ac:dyDescent="0.25">
      <c r="B525" s="319"/>
      <c r="C525" s="319"/>
      <c r="D525" s="319"/>
      <c r="E525" s="319"/>
      <c r="F525" s="319"/>
      <c r="H525" s="357"/>
      <c r="I525" s="319"/>
      <c r="J525" s="319"/>
      <c r="K525" s="319"/>
      <c r="L525" s="319"/>
      <c r="M525" s="319"/>
      <c r="N525" s="319"/>
      <c r="R525" s="319"/>
      <c r="S525" s="391"/>
    </row>
    <row r="526" spans="2:19" ht="20.25" customHeight="1" x14ac:dyDescent="0.25">
      <c r="B526" s="319"/>
      <c r="C526" s="319"/>
      <c r="D526" s="319"/>
      <c r="E526" s="319"/>
      <c r="F526" s="319"/>
      <c r="H526" s="357"/>
      <c r="I526" s="319"/>
      <c r="J526" s="319"/>
      <c r="K526" s="319"/>
      <c r="L526" s="319"/>
      <c r="M526" s="319"/>
      <c r="N526" s="319"/>
      <c r="R526" s="319"/>
      <c r="S526" s="391"/>
    </row>
    <row r="527" spans="2:19" ht="20.25" customHeight="1" x14ac:dyDescent="0.25">
      <c r="B527" s="319"/>
      <c r="C527" s="319"/>
      <c r="D527" s="319"/>
      <c r="E527" s="319"/>
      <c r="F527" s="319"/>
      <c r="H527" s="357"/>
      <c r="I527" s="319"/>
      <c r="J527" s="319"/>
      <c r="K527" s="319"/>
      <c r="L527" s="319"/>
      <c r="M527" s="319"/>
      <c r="N527" s="319"/>
      <c r="R527" s="319"/>
      <c r="S527" s="391"/>
    </row>
    <row r="528" spans="2:19" ht="20.25" customHeight="1" x14ac:dyDescent="0.25">
      <c r="B528" s="319"/>
      <c r="C528" s="319"/>
      <c r="D528" s="319"/>
      <c r="E528" s="319"/>
      <c r="F528" s="319"/>
      <c r="H528" s="357"/>
      <c r="I528" s="319"/>
      <c r="J528" s="319"/>
      <c r="K528" s="319"/>
      <c r="L528" s="319"/>
      <c r="M528" s="319"/>
      <c r="N528" s="319"/>
      <c r="R528" s="319"/>
      <c r="S528" s="391"/>
    </row>
    <row r="529" spans="2:19" ht="20.25" customHeight="1" x14ac:dyDescent="0.25">
      <c r="B529" s="319"/>
      <c r="C529" s="319"/>
      <c r="D529" s="319"/>
      <c r="E529" s="319"/>
      <c r="F529" s="319"/>
      <c r="H529" s="357"/>
      <c r="I529" s="319"/>
      <c r="J529" s="319"/>
      <c r="K529" s="319"/>
      <c r="L529" s="319"/>
      <c r="M529" s="319"/>
      <c r="N529" s="319"/>
      <c r="R529" s="319"/>
      <c r="S529" s="391"/>
    </row>
    <row r="530" spans="2:19" ht="20.25" customHeight="1" x14ac:dyDescent="0.25">
      <c r="B530" s="319"/>
      <c r="C530" s="319"/>
      <c r="D530" s="319"/>
      <c r="E530" s="319"/>
      <c r="F530" s="319"/>
      <c r="H530" s="357"/>
      <c r="I530" s="319"/>
      <c r="J530" s="319"/>
      <c r="K530" s="319"/>
      <c r="L530" s="319"/>
      <c r="M530" s="319"/>
      <c r="N530" s="319"/>
      <c r="R530" s="319"/>
      <c r="S530" s="391"/>
    </row>
    <row r="531" spans="2:19" ht="20.25" customHeight="1" x14ac:dyDescent="0.25">
      <c r="B531" s="319"/>
      <c r="C531" s="319"/>
      <c r="D531" s="319"/>
      <c r="E531" s="319"/>
      <c r="F531" s="319"/>
      <c r="H531" s="357"/>
      <c r="I531" s="319"/>
      <c r="J531" s="319"/>
      <c r="K531" s="319"/>
      <c r="L531" s="319"/>
      <c r="M531" s="319"/>
      <c r="N531" s="319"/>
      <c r="R531" s="319"/>
      <c r="S531" s="391"/>
    </row>
    <row r="532" spans="2:19" ht="20.25" customHeight="1" x14ac:dyDescent="0.25">
      <c r="B532" s="319"/>
      <c r="C532" s="319"/>
      <c r="D532" s="319"/>
      <c r="E532" s="319"/>
      <c r="F532" s="319"/>
      <c r="H532" s="357"/>
      <c r="I532" s="319"/>
      <c r="J532" s="319"/>
      <c r="K532" s="319"/>
      <c r="L532" s="319"/>
      <c r="M532" s="319"/>
      <c r="N532" s="319"/>
      <c r="R532" s="319"/>
      <c r="S532" s="391"/>
    </row>
    <row r="533" spans="2:19" ht="20.25" customHeight="1" x14ac:dyDescent="0.25">
      <c r="B533" s="319"/>
      <c r="C533" s="319"/>
      <c r="D533" s="319"/>
      <c r="E533" s="319"/>
      <c r="F533" s="319"/>
      <c r="H533" s="357"/>
      <c r="I533" s="319"/>
      <c r="J533" s="319"/>
      <c r="K533" s="319"/>
      <c r="L533" s="319"/>
      <c r="M533" s="319"/>
      <c r="N533" s="319"/>
      <c r="R533" s="319"/>
      <c r="S533" s="391"/>
    </row>
    <row r="534" spans="2:19" ht="20.25" customHeight="1" x14ac:dyDescent="0.25">
      <c r="B534" s="319"/>
      <c r="C534" s="319"/>
      <c r="D534" s="319"/>
      <c r="E534" s="319"/>
      <c r="F534" s="319"/>
      <c r="H534" s="357"/>
      <c r="I534" s="319"/>
      <c r="J534" s="319"/>
      <c r="K534" s="319"/>
      <c r="L534" s="319"/>
      <c r="M534" s="319"/>
      <c r="N534" s="319"/>
      <c r="R534" s="319"/>
      <c r="S534" s="391"/>
    </row>
    <row r="535" spans="2:19" ht="20.25" customHeight="1" x14ac:dyDescent="0.25">
      <c r="B535" s="319"/>
      <c r="C535" s="319"/>
      <c r="D535" s="319"/>
      <c r="E535" s="319"/>
      <c r="F535" s="319"/>
      <c r="H535" s="357"/>
      <c r="I535" s="319"/>
      <c r="J535" s="319"/>
      <c r="K535" s="319"/>
      <c r="L535" s="319"/>
      <c r="M535" s="319"/>
      <c r="N535" s="319"/>
      <c r="R535" s="319"/>
      <c r="S535" s="391"/>
    </row>
    <row r="536" spans="2:19" ht="20.25" customHeight="1" x14ac:dyDescent="0.25">
      <c r="B536" s="319"/>
      <c r="C536" s="319"/>
      <c r="D536" s="319"/>
      <c r="E536" s="319"/>
      <c r="F536" s="319"/>
      <c r="H536" s="357"/>
      <c r="I536" s="319"/>
      <c r="J536" s="319"/>
      <c r="K536" s="319"/>
      <c r="L536" s="319"/>
      <c r="M536" s="319"/>
      <c r="N536" s="319"/>
      <c r="R536" s="319"/>
      <c r="S536" s="391"/>
    </row>
    <row r="537" spans="2:19" ht="20.25" customHeight="1" x14ac:dyDescent="0.25">
      <c r="B537" s="319"/>
      <c r="C537" s="319"/>
      <c r="D537" s="319"/>
      <c r="E537" s="319"/>
      <c r="F537" s="319"/>
      <c r="H537" s="357"/>
      <c r="I537" s="319"/>
      <c r="J537" s="319"/>
      <c r="K537" s="319"/>
      <c r="L537" s="319"/>
      <c r="M537" s="319"/>
      <c r="N537" s="319"/>
      <c r="R537" s="319"/>
      <c r="S537" s="391"/>
    </row>
    <row r="538" spans="2:19" ht="20.25" customHeight="1" x14ac:dyDescent="0.25">
      <c r="B538" s="319"/>
      <c r="C538" s="319"/>
      <c r="D538" s="319"/>
      <c r="E538" s="319"/>
      <c r="F538" s="319"/>
      <c r="H538" s="357"/>
      <c r="I538" s="319"/>
      <c r="J538" s="319"/>
      <c r="K538" s="319"/>
      <c r="L538" s="319"/>
      <c r="M538" s="319"/>
      <c r="N538" s="319"/>
      <c r="R538" s="319"/>
      <c r="S538" s="391"/>
    </row>
    <row r="539" spans="2:19" ht="20.25" customHeight="1" x14ac:dyDescent="0.25">
      <c r="B539" s="319"/>
      <c r="C539" s="319"/>
      <c r="D539" s="319"/>
      <c r="E539" s="319"/>
      <c r="F539" s="319"/>
      <c r="H539" s="357"/>
      <c r="I539" s="319"/>
      <c r="J539" s="319"/>
      <c r="K539" s="319"/>
      <c r="L539" s="319"/>
      <c r="M539" s="319"/>
      <c r="N539" s="319"/>
      <c r="R539" s="319"/>
      <c r="S539" s="391"/>
    </row>
    <row r="540" spans="2:19" ht="20.25" customHeight="1" x14ac:dyDescent="0.25">
      <c r="B540" s="319"/>
      <c r="C540" s="319"/>
      <c r="D540" s="319"/>
      <c r="E540" s="319"/>
      <c r="F540" s="319"/>
      <c r="H540" s="357"/>
      <c r="I540" s="319"/>
      <c r="J540" s="319"/>
      <c r="K540" s="319"/>
      <c r="L540" s="319"/>
      <c r="M540" s="319"/>
      <c r="N540" s="319"/>
      <c r="R540" s="319"/>
      <c r="S540" s="391"/>
    </row>
    <row r="541" spans="2:19" ht="20.25" customHeight="1" x14ac:dyDescent="0.25">
      <c r="B541" s="319"/>
      <c r="C541" s="319"/>
      <c r="D541" s="319"/>
      <c r="E541" s="319"/>
      <c r="F541" s="319"/>
      <c r="H541" s="357"/>
      <c r="I541" s="319"/>
      <c r="J541" s="319"/>
      <c r="K541" s="319"/>
      <c r="L541" s="319"/>
      <c r="M541" s="319"/>
      <c r="N541" s="319"/>
      <c r="R541" s="319"/>
      <c r="S541" s="391"/>
    </row>
    <row r="542" spans="2:19" ht="20.25" customHeight="1" x14ac:dyDescent="0.25">
      <c r="B542" s="319"/>
      <c r="C542" s="319"/>
      <c r="D542" s="319"/>
      <c r="E542" s="319"/>
      <c r="F542" s="319"/>
      <c r="H542" s="357"/>
      <c r="I542" s="319"/>
      <c r="J542" s="319"/>
      <c r="K542" s="319"/>
      <c r="L542" s="319"/>
      <c r="M542" s="319"/>
      <c r="N542" s="319"/>
      <c r="R542" s="319"/>
      <c r="S542" s="391"/>
    </row>
    <row r="543" spans="2:19" ht="20.25" customHeight="1" x14ac:dyDescent="0.25">
      <c r="B543" s="319"/>
      <c r="C543" s="319"/>
      <c r="D543" s="319"/>
      <c r="E543" s="319"/>
      <c r="F543" s="319"/>
      <c r="H543" s="357"/>
      <c r="I543" s="319"/>
      <c r="J543" s="319"/>
      <c r="K543" s="319"/>
      <c r="L543" s="319"/>
      <c r="M543" s="319"/>
      <c r="N543" s="319"/>
      <c r="R543" s="319"/>
      <c r="S543" s="391"/>
    </row>
    <row r="544" spans="2:19" ht="20.25" customHeight="1" x14ac:dyDescent="0.25">
      <c r="B544" s="319"/>
      <c r="C544" s="319"/>
      <c r="D544" s="319"/>
      <c r="E544" s="319"/>
      <c r="F544" s="319"/>
      <c r="H544" s="357"/>
      <c r="I544" s="319"/>
      <c r="J544" s="319"/>
      <c r="K544" s="319"/>
      <c r="L544" s="319"/>
      <c r="M544" s="319"/>
      <c r="N544" s="319"/>
      <c r="R544" s="319"/>
      <c r="S544" s="391"/>
    </row>
    <row r="545" spans="2:19" ht="20.25" customHeight="1" x14ac:dyDescent="0.25">
      <c r="B545" s="319"/>
      <c r="C545" s="319"/>
      <c r="D545" s="319"/>
      <c r="E545" s="319"/>
      <c r="F545" s="319"/>
      <c r="H545" s="357"/>
      <c r="I545" s="319"/>
      <c r="J545" s="319"/>
      <c r="K545" s="319"/>
      <c r="L545" s="319"/>
      <c r="M545" s="319"/>
      <c r="N545" s="319"/>
      <c r="R545" s="319"/>
      <c r="S545" s="391"/>
    </row>
    <row r="546" spans="2:19" ht="20.25" customHeight="1" x14ac:dyDescent="0.25">
      <c r="B546" s="319"/>
      <c r="C546" s="319"/>
      <c r="D546" s="319"/>
      <c r="E546" s="319"/>
      <c r="F546" s="319"/>
      <c r="H546" s="357"/>
      <c r="I546" s="319"/>
      <c r="J546" s="319"/>
      <c r="K546" s="319"/>
      <c r="L546" s="319"/>
      <c r="M546" s="319"/>
      <c r="N546" s="319"/>
      <c r="R546" s="319"/>
      <c r="S546" s="391"/>
    </row>
    <row r="547" spans="2:19" ht="20.25" customHeight="1" x14ac:dyDescent="0.25">
      <c r="B547" s="319"/>
      <c r="C547" s="319"/>
      <c r="D547" s="319"/>
      <c r="E547" s="319"/>
      <c r="F547" s="319"/>
      <c r="H547" s="357"/>
      <c r="I547" s="319"/>
      <c r="J547" s="319"/>
      <c r="K547" s="319"/>
      <c r="L547" s="319"/>
      <c r="M547" s="319"/>
      <c r="N547" s="319"/>
      <c r="R547" s="319"/>
      <c r="S547" s="391"/>
    </row>
    <row r="548" spans="2:19" ht="20.25" customHeight="1" x14ac:dyDescent="0.25">
      <c r="B548" s="319"/>
      <c r="C548" s="319"/>
      <c r="D548" s="319"/>
      <c r="E548" s="319"/>
      <c r="F548" s="319"/>
      <c r="H548" s="357"/>
      <c r="I548" s="319"/>
      <c r="J548" s="319"/>
      <c r="K548" s="319"/>
      <c r="L548" s="319"/>
      <c r="M548" s="319"/>
      <c r="N548" s="319"/>
      <c r="R548" s="319"/>
      <c r="S548" s="391"/>
    </row>
    <row r="549" spans="2:19" ht="20.25" customHeight="1" x14ac:dyDescent="0.25">
      <c r="B549" s="319"/>
      <c r="C549" s="319"/>
      <c r="D549" s="319"/>
      <c r="E549" s="319"/>
      <c r="F549" s="319"/>
      <c r="H549" s="357"/>
      <c r="I549" s="319"/>
      <c r="J549" s="319"/>
      <c r="K549" s="319"/>
      <c r="L549" s="319"/>
      <c r="M549" s="319"/>
      <c r="N549" s="319"/>
      <c r="R549" s="319"/>
      <c r="S549" s="391"/>
    </row>
    <row r="550" spans="2:19" ht="20.25" customHeight="1" x14ac:dyDescent="0.25">
      <c r="B550" s="319"/>
      <c r="C550" s="319"/>
      <c r="D550" s="319"/>
      <c r="E550" s="319"/>
      <c r="F550" s="319"/>
      <c r="H550" s="357"/>
      <c r="I550" s="319"/>
      <c r="J550" s="319"/>
      <c r="K550" s="319"/>
      <c r="L550" s="319"/>
      <c r="M550" s="319"/>
      <c r="N550" s="319"/>
      <c r="R550" s="319"/>
      <c r="S550" s="391"/>
    </row>
    <row r="551" spans="2:19" ht="20.25" customHeight="1" x14ac:dyDescent="0.25">
      <c r="B551" s="319"/>
      <c r="C551" s="319"/>
      <c r="D551" s="319"/>
      <c r="E551" s="319"/>
      <c r="F551" s="319"/>
      <c r="H551" s="357"/>
      <c r="I551" s="319"/>
      <c r="J551" s="319"/>
      <c r="K551" s="319"/>
      <c r="L551" s="319"/>
      <c r="M551" s="319"/>
      <c r="N551" s="319"/>
      <c r="R551" s="319"/>
      <c r="S551" s="391"/>
    </row>
    <row r="552" spans="2:19" ht="20.25" customHeight="1" x14ac:dyDescent="0.25">
      <c r="B552" s="319"/>
      <c r="C552" s="319"/>
      <c r="D552" s="319"/>
      <c r="E552" s="319"/>
      <c r="F552" s="319"/>
      <c r="H552" s="357"/>
      <c r="I552" s="319"/>
      <c r="J552" s="319"/>
      <c r="K552" s="319"/>
      <c r="L552" s="319"/>
      <c r="M552" s="319"/>
      <c r="N552" s="319"/>
      <c r="R552" s="319"/>
      <c r="S552" s="391"/>
    </row>
    <row r="553" spans="2:19" ht="20.25" customHeight="1" x14ac:dyDescent="0.25">
      <c r="B553" s="319"/>
      <c r="C553" s="319"/>
      <c r="D553" s="319"/>
      <c r="E553" s="319"/>
      <c r="F553" s="319"/>
      <c r="H553" s="357"/>
      <c r="I553" s="319"/>
      <c r="J553" s="319"/>
      <c r="K553" s="319"/>
      <c r="L553" s="319"/>
      <c r="M553" s="319"/>
      <c r="N553" s="319"/>
      <c r="R553" s="319"/>
      <c r="S553" s="391"/>
    </row>
    <row r="554" spans="2:19" ht="20.25" customHeight="1" x14ac:dyDescent="0.25">
      <c r="B554" s="319"/>
      <c r="C554" s="319"/>
      <c r="D554" s="319"/>
      <c r="E554" s="319"/>
      <c r="F554" s="319"/>
      <c r="H554" s="357"/>
      <c r="I554" s="319"/>
      <c r="J554" s="319"/>
      <c r="K554" s="319"/>
      <c r="L554" s="319"/>
      <c r="M554" s="319"/>
      <c r="N554" s="319"/>
      <c r="R554" s="319"/>
      <c r="S554" s="391"/>
    </row>
    <row r="555" spans="2:19" ht="20.25" customHeight="1" x14ac:dyDescent="0.25">
      <c r="B555" s="319"/>
      <c r="C555" s="319"/>
      <c r="D555" s="319"/>
      <c r="E555" s="319"/>
      <c r="F555" s="319"/>
      <c r="H555" s="357"/>
      <c r="I555" s="319"/>
      <c r="J555" s="319"/>
      <c r="K555" s="319"/>
      <c r="L555" s="319"/>
      <c r="M555" s="319"/>
      <c r="N555" s="319"/>
      <c r="R555" s="319"/>
      <c r="S555" s="391"/>
    </row>
    <row r="556" spans="2:19" ht="20.25" customHeight="1" x14ac:dyDescent="0.25">
      <c r="B556" s="319"/>
      <c r="C556" s="319"/>
      <c r="D556" s="319"/>
      <c r="E556" s="319"/>
      <c r="F556" s="319"/>
      <c r="H556" s="357"/>
      <c r="I556" s="319"/>
      <c r="J556" s="319"/>
      <c r="K556" s="319"/>
      <c r="L556" s="319"/>
      <c r="M556" s="319"/>
      <c r="N556" s="319"/>
      <c r="R556" s="319"/>
      <c r="S556" s="391"/>
    </row>
    <row r="557" spans="2:19" ht="20.25" customHeight="1" x14ac:dyDescent="0.25">
      <c r="B557" s="319"/>
      <c r="C557" s="319"/>
      <c r="D557" s="319"/>
      <c r="E557" s="319"/>
      <c r="F557" s="319"/>
      <c r="H557" s="357"/>
      <c r="I557" s="319"/>
      <c r="J557" s="319"/>
      <c r="K557" s="319"/>
      <c r="L557" s="319"/>
      <c r="M557" s="319"/>
      <c r="N557" s="319"/>
      <c r="R557" s="319"/>
      <c r="S557" s="391"/>
    </row>
    <row r="558" spans="2:19" ht="20.25" customHeight="1" x14ac:dyDescent="0.25">
      <c r="B558" s="319"/>
      <c r="C558" s="319"/>
      <c r="D558" s="319"/>
      <c r="E558" s="319"/>
      <c r="F558" s="319"/>
      <c r="H558" s="357"/>
      <c r="I558" s="319"/>
      <c r="J558" s="319"/>
      <c r="K558" s="319"/>
      <c r="L558" s="319"/>
      <c r="M558" s="319"/>
      <c r="N558" s="319"/>
      <c r="R558" s="319"/>
      <c r="S558" s="391"/>
    </row>
    <row r="559" spans="2:19" ht="20.25" customHeight="1" x14ac:dyDescent="0.25">
      <c r="B559" s="319"/>
      <c r="C559" s="319"/>
      <c r="D559" s="319"/>
      <c r="E559" s="319"/>
      <c r="F559" s="319"/>
      <c r="H559" s="357"/>
      <c r="I559" s="319"/>
      <c r="J559" s="319"/>
      <c r="K559" s="319"/>
      <c r="L559" s="319"/>
      <c r="M559" s="319"/>
      <c r="N559" s="319"/>
      <c r="R559" s="319"/>
      <c r="S559" s="391"/>
    </row>
    <row r="560" spans="2:19" ht="20.25" customHeight="1" x14ac:dyDescent="0.25">
      <c r="B560" s="319"/>
      <c r="C560" s="319"/>
      <c r="D560" s="319"/>
      <c r="E560" s="319"/>
      <c r="F560" s="319"/>
      <c r="H560" s="357"/>
      <c r="I560" s="319"/>
      <c r="J560" s="319"/>
      <c r="K560" s="319"/>
      <c r="L560" s="319"/>
      <c r="M560" s="319"/>
      <c r="N560" s="319"/>
      <c r="R560" s="319"/>
      <c r="S560" s="391"/>
    </row>
    <row r="561" spans="2:19" ht="20.25" customHeight="1" x14ac:dyDescent="0.25">
      <c r="B561" s="319"/>
      <c r="C561" s="319"/>
      <c r="D561" s="319"/>
      <c r="E561" s="319"/>
      <c r="F561" s="319"/>
      <c r="H561" s="357"/>
      <c r="I561" s="319"/>
      <c r="J561" s="319"/>
      <c r="K561" s="319"/>
      <c r="L561" s="319"/>
      <c r="M561" s="319"/>
      <c r="N561" s="319"/>
      <c r="R561" s="319"/>
      <c r="S561" s="391"/>
    </row>
    <row r="562" spans="2:19" ht="20.25" customHeight="1" x14ac:dyDescent="0.25">
      <c r="B562" s="319"/>
      <c r="C562" s="319"/>
      <c r="D562" s="319"/>
      <c r="E562" s="319"/>
      <c r="F562" s="319"/>
      <c r="H562" s="357"/>
      <c r="I562" s="319"/>
      <c r="J562" s="319"/>
      <c r="K562" s="319"/>
      <c r="L562" s="319"/>
      <c r="M562" s="319"/>
      <c r="N562" s="319"/>
      <c r="R562" s="319"/>
      <c r="S562" s="391"/>
    </row>
    <row r="563" spans="2:19" ht="20.25" customHeight="1" x14ac:dyDescent="0.25">
      <c r="B563" s="319"/>
      <c r="C563" s="319"/>
      <c r="D563" s="319"/>
      <c r="E563" s="319"/>
      <c r="F563" s="319"/>
      <c r="H563" s="357"/>
      <c r="I563" s="319"/>
      <c r="J563" s="319"/>
      <c r="K563" s="319"/>
      <c r="L563" s="319"/>
      <c r="M563" s="319"/>
      <c r="N563" s="319"/>
      <c r="R563" s="319"/>
      <c r="S563" s="391"/>
    </row>
    <row r="564" spans="2:19" ht="20.25" customHeight="1" x14ac:dyDescent="0.25">
      <c r="B564" s="319"/>
      <c r="C564" s="319"/>
      <c r="D564" s="319"/>
      <c r="E564" s="319"/>
      <c r="F564" s="319"/>
      <c r="H564" s="357"/>
      <c r="I564" s="319"/>
      <c r="J564" s="319"/>
      <c r="K564" s="319"/>
      <c r="L564" s="319"/>
      <c r="M564" s="319"/>
      <c r="N564" s="319"/>
      <c r="R564" s="319"/>
      <c r="S564" s="391"/>
    </row>
    <row r="565" spans="2:19" ht="20.25" customHeight="1" x14ac:dyDescent="0.25">
      <c r="B565" s="319"/>
      <c r="C565" s="319"/>
      <c r="D565" s="319"/>
      <c r="E565" s="319"/>
      <c r="F565" s="319"/>
      <c r="H565" s="357"/>
      <c r="I565" s="319"/>
      <c r="J565" s="319"/>
      <c r="K565" s="319"/>
      <c r="L565" s="319"/>
      <c r="M565" s="319"/>
      <c r="N565" s="319"/>
      <c r="R565" s="319"/>
      <c r="S565" s="391"/>
    </row>
    <row r="566" spans="2:19" ht="20.25" customHeight="1" x14ac:dyDescent="0.25">
      <c r="B566" s="319"/>
      <c r="C566" s="319"/>
      <c r="D566" s="319"/>
      <c r="E566" s="319"/>
      <c r="F566" s="319"/>
      <c r="H566" s="357"/>
      <c r="I566" s="319"/>
      <c r="J566" s="319"/>
      <c r="K566" s="319"/>
      <c r="L566" s="319"/>
      <c r="M566" s="319"/>
      <c r="N566" s="319"/>
      <c r="R566" s="319"/>
      <c r="S566" s="391"/>
    </row>
    <row r="567" spans="2:19" ht="20.25" customHeight="1" x14ac:dyDescent="0.25">
      <c r="B567" s="319"/>
      <c r="C567" s="319"/>
      <c r="D567" s="319"/>
      <c r="E567" s="319"/>
      <c r="F567" s="319"/>
      <c r="H567" s="357"/>
      <c r="I567" s="319"/>
      <c r="J567" s="319"/>
      <c r="K567" s="319"/>
      <c r="L567" s="319"/>
      <c r="M567" s="319"/>
      <c r="N567" s="319"/>
      <c r="R567" s="319"/>
      <c r="S567" s="391"/>
    </row>
    <row r="568" spans="2:19" ht="20.25" customHeight="1" x14ac:dyDescent="0.25">
      <c r="B568" s="319"/>
      <c r="C568" s="319"/>
      <c r="D568" s="319"/>
      <c r="E568" s="319"/>
      <c r="F568" s="319"/>
      <c r="H568" s="357"/>
      <c r="I568" s="319"/>
      <c r="J568" s="319"/>
      <c r="K568" s="319"/>
      <c r="L568" s="319"/>
      <c r="M568" s="319"/>
      <c r="N568" s="319"/>
      <c r="R568" s="319"/>
      <c r="S568" s="391"/>
    </row>
    <row r="569" spans="2:19" ht="20.25" customHeight="1" x14ac:dyDescent="0.25">
      <c r="B569" s="319"/>
      <c r="C569" s="319"/>
      <c r="D569" s="319"/>
      <c r="E569" s="319"/>
      <c r="F569" s="319"/>
      <c r="H569" s="357"/>
      <c r="I569" s="319"/>
      <c r="J569" s="319"/>
      <c r="K569" s="319"/>
      <c r="L569" s="319"/>
      <c r="M569" s="319"/>
      <c r="N569" s="319"/>
      <c r="R569" s="319"/>
      <c r="S569" s="391"/>
    </row>
    <row r="570" spans="2:19" ht="20.25" customHeight="1" x14ac:dyDescent="0.25">
      <c r="B570" s="319"/>
      <c r="C570" s="319"/>
      <c r="D570" s="319"/>
      <c r="E570" s="319"/>
      <c r="F570" s="319"/>
      <c r="H570" s="357"/>
      <c r="I570" s="319"/>
      <c r="J570" s="319"/>
      <c r="K570" s="319"/>
      <c r="L570" s="319"/>
      <c r="M570" s="319"/>
      <c r="N570" s="319"/>
      <c r="R570" s="319"/>
      <c r="S570" s="391"/>
    </row>
    <row r="571" spans="2:19" ht="20.25" customHeight="1" x14ac:dyDescent="0.25">
      <c r="B571" s="319"/>
      <c r="C571" s="319"/>
      <c r="D571" s="319"/>
      <c r="E571" s="319"/>
      <c r="F571" s="319"/>
      <c r="H571" s="357"/>
      <c r="I571" s="319"/>
      <c r="J571" s="319"/>
      <c r="K571" s="319"/>
      <c r="L571" s="319"/>
      <c r="M571" s="319"/>
      <c r="N571" s="319"/>
      <c r="R571" s="319"/>
      <c r="S571" s="391"/>
    </row>
    <row r="572" spans="2:19" ht="20.25" customHeight="1" x14ac:dyDescent="0.25">
      <c r="B572" s="319"/>
      <c r="C572" s="319"/>
      <c r="D572" s="319"/>
      <c r="E572" s="319"/>
      <c r="F572" s="319"/>
      <c r="H572" s="357"/>
      <c r="I572" s="319"/>
      <c r="J572" s="319"/>
      <c r="K572" s="319"/>
      <c r="L572" s="319"/>
      <c r="M572" s="319"/>
      <c r="N572" s="319"/>
      <c r="R572" s="319"/>
      <c r="S572" s="391"/>
    </row>
    <row r="573" spans="2:19" ht="20.25" customHeight="1" x14ac:dyDescent="0.25">
      <c r="B573" s="319"/>
      <c r="C573" s="319"/>
      <c r="D573" s="319"/>
      <c r="E573" s="319"/>
      <c r="F573" s="319"/>
      <c r="H573" s="357"/>
      <c r="I573" s="319"/>
      <c r="J573" s="319"/>
      <c r="K573" s="319"/>
      <c r="L573" s="319"/>
      <c r="M573" s="319"/>
      <c r="N573" s="319"/>
      <c r="R573" s="319"/>
      <c r="S573" s="391"/>
    </row>
    <row r="574" spans="2:19" ht="20.25" customHeight="1" x14ac:dyDescent="0.25">
      <c r="B574" s="319"/>
      <c r="C574" s="319"/>
      <c r="D574" s="319"/>
      <c r="E574" s="319"/>
      <c r="F574" s="319"/>
      <c r="H574" s="357"/>
      <c r="I574" s="319"/>
      <c r="J574" s="319"/>
      <c r="K574" s="319"/>
      <c r="L574" s="319"/>
      <c r="M574" s="319"/>
      <c r="N574" s="319"/>
      <c r="R574" s="319"/>
      <c r="S574" s="391"/>
    </row>
    <row r="575" spans="2:19" ht="20.25" customHeight="1" x14ac:dyDescent="0.25">
      <c r="B575" s="319"/>
      <c r="C575" s="319"/>
      <c r="D575" s="319"/>
      <c r="E575" s="319"/>
      <c r="F575" s="319"/>
      <c r="H575" s="357"/>
      <c r="I575" s="319"/>
      <c r="J575" s="319"/>
      <c r="K575" s="319"/>
      <c r="L575" s="319"/>
      <c r="M575" s="319"/>
      <c r="N575" s="319"/>
      <c r="R575" s="319"/>
      <c r="S575" s="391"/>
    </row>
    <row r="576" spans="2:19" ht="20.25" customHeight="1" x14ac:dyDescent="0.25">
      <c r="B576" s="319"/>
      <c r="C576" s="319"/>
      <c r="D576" s="319"/>
      <c r="E576" s="319"/>
      <c r="F576" s="319"/>
      <c r="H576" s="357"/>
      <c r="I576" s="319"/>
      <c r="J576" s="319"/>
      <c r="K576" s="319"/>
      <c r="L576" s="319"/>
      <c r="M576" s="319"/>
      <c r="N576" s="319"/>
      <c r="R576" s="319"/>
      <c r="S576" s="391"/>
    </row>
    <row r="577" spans="2:19" ht="20.25" customHeight="1" x14ac:dyDescent="0.25">
      <c r="B577" s="319"/>
      <c r="C577" s="319"/>
      <c r="D577" s="319"/>
      <c r="E577" s="319"/>
      <c r="F577" s="319"/>
      <c r="H577" s="357"/>
      <c r="I577" s="319"/>
      <c r="J577" s="319"/>
      <c r="K577" s="319"/>
      <c r="L577" s="319"/>
      <c r="M577" s="319"/>
      <c r="N577" s="319"/>
      <c r="R577" s="319"/>
      <c r="S577" s="391"/>
    </row>
    <row r="578" spans="2:19" ht="20.25" customHeight="1" x14ac:dyDescent="0.25">
      <c r="B578" s="319"/>
      <c r="C578" s="319"/>
      <c r="D578" s="319"/>
      <c r="E578" s="319"/>
      <c r="F578" s="319"/>
      <c r="H578" s="357"/>
      <c r="I578" s="319"/>
      <c r="J578" s="319"/>
      <c r="K578" s="319"/>
      <c r="L578" s="319"/>
      <c r="M578" s="319"/>
      <c r="N578" s="319"/>
      <c r="R578" s="319"/>
      <c r="S578" s="391"/>
    </row>
    <row r="579" spans="2:19" ht="20.25" customHeight="1" x14ac:dyDescent="0.25">
      <c r="B579" s="319"/>
      <c r="C579" s="319"/>
      <c r="D579" s="319"/>
      <c r="E579" s="319"/>
      <c r="F579" s="319"/>
      <c r="H579" s="357"/>
      <c r="I579" s="319"/>
      <c r="J579" s="319"/>
      <c r="K579" s="319"/>
      <c r="L579" s="319"/>
      <c r="M579" s="319"/>
      <c r="N579" s="319"/>
      <c r="R579" s="319"/>
      <c r="S579" s="391"/>
    </row>
    <row r="580" spans="2:19" ht="20.25" customHeight="1" x14ac:dyDescent="0.25">
      <c r="B580" s="319"/>
      <c r="C580" s="319"/>
      <c r="D580" s="319"/>
      <c r="E580" s="319"/>
      <c r="F580" s="319"/>
      <c r="H580" s="357"/>
      <c r="I580" s="319"/>
      <c r="J580" s="319"/>
      <c r="K580" s="319"/>
      <c r="L580" s="319"/>
      <c r="M580" s="319"/>
      <c r="N580" s="319"/>
      <c r="R580" s="319"/>
      <c r="S580" s="391"/>
    </row>
    <row r="581" spans="2:19" ht="20.25" customHeight="1" x14ac:dyDescent="0.25">
      <c r="B581" s="319"/>
      <c r="C581" s="319"/>
      <c r="D581" s="319"/>
      <c r="E581" s="319"/>
      <c r="F581" s="319"/>
      <c r="H581" s="357"/>
      <c r="I581" s="319"/>
      <c r="J581" s="319"/>
      <c r="K581" s="319"/>
      <c r="L581" s="319"/>
      <c r="M581" s="319"/>
      <c r="N581" s="319"/>
      <c r="R581" s="319"/>
      <c r="S581" s="391"/>
    </row>
    <row r="582" spans="2:19" ht="20.25" customHeight="1" x14ac:dyDescent="0.25">
      <c r="B582" s="319"/>
      <c r="C582" s="319"/>
      <c r="D582" s="319"/>
      <c r="E582" s="319"/>
      <c r="F582" s="319"/>
      <c r="H582" s="357"/>
      <c r="I582" s="319"/>
      <c r="J582" s="319"/>
      <c r="K582" s="319"/>
      <c r="L582" s="319"/>
      <c r="M582" s="319"/>
      <c r="N582" s="319"/>
      <c r="R582" s="319"/>
      <c r="S582" s="391"/>
    </row>
    <row r="583" spans="2:19" ht="20.25" customHeight="1" x14ac:dyDescent="0.25">
      <c r="B583" s="319"/>
      <c r="C583" s="319"/>
      <c r="D583" s="319"/>
      <c r="E583" s="319"/>
      <c r="F583" s="319"/>
      <c r="H583" s="357"/>
      <c r="I583" s="319"/>
      <c r="J583" s="319"/>
      <c r="K583" s="319"/>
      <c r="L583" s="319"/>
      <c r="M583" s="319"/>
      <c r="N583" s="319"/>
      <c r="R583" s="319"/>
      <c r="S583" s="391"/>
    </row>
    <row r="584" spans="2:19" ht="20.25" customHeight="1" x14ac:dyDescent="0.25">
      <c r="B584" s="319"/>
      <c r="C584" s="319"/>
      <c r="D584" s="319"/>
      <c r="E584" s="319"/>
      <c r="F584" s="319"/>
      <c r="H584" s="357"/>
      <c r="I584" s="319"/>
      <c r="J584" s="319"/>
      <c r="K584" s="319"/>
      <c r="L584" s="319"/>
      <c r="M584" s="319"/>
      <c r="N584" s="319"/>
      <c r="R584" s="319"/>
      <c r="S584" s="391"/>
    </row>
    <row r="585" spans="2:19" ht="20.25" customHeight="1" x14ac:dyDescent="0.25">
      <c r="B585" s="319"/>
      <c r="C585" s="319"/>
      <c r="D585" s="319"/>
      <c r="E585" s="319"/>
      <c r="F585" s="319"/>
      <c r="H585" s="357"/>
      <c r="I585" s="319"/>
      <c r="J585" s="319"/>
      <c r="K585" s="319"/>
      <c r="L585" s="319"/>
      <c r="M585" s="319"/>
      <c r="N585" s="319"/>
      <c r="R585" s="319"/>
      <c r="S585" s="391"/>
    </row>
    <row r="586" spans="2:19" ht="20.25" customHeight="1" x14ac:dyDescent="0.25">
      <c r="B586" s="319"/>
      <c r="C586" s="319"/>
      <c r="D586" s="319"/>
      <c r="E586" s="319"/>
      <c r="F586" s="319"/>
      <c r="H586" s="357"/>
      <c r="I586" s="319"/>
      <c r="J586" s="319"/>
      <c r="K586" s="319"/>
      <c r="L586" s="319"/>
      <c r="M586" s="319"/>
      <c r="N586" s="319"/>
      <c r="R586" s="319"/>
      <c r="S586" s="391"/>
    </row>
    <row r="587" spans="2:19" ht="20.25" customHeight="1" x14ac:dyDescent="0.25">
      <c r="B587" s="319"/>
      <c r="C587" s="319"/>
      <c r="D587" s="319"/>
      <c r="E587" s="319"/>
      <c r="F587" s="319"/>
      <c r="H587" s="357"/>
      <c r="I587" s="319"/>
      <c r="J587" s="319"/>
      <c r="K587" s="319"/>
      <c r="L587" s="319"/>
      <c r="M587" s="319"/>
      <c r="N587" s="319"/>
      <c r="R587" s="319"/>
      <c r="S587" s="391"/>
    </row>
    <row r="588" spans="2:19" ht="20.25" customHeight="1" x14ac:dyDescent="0.25">
      <c r="B588" s="319"/>
      <c r="C588" s="319"/>
      <c r="D588" s="319"/>
      <c r="E588" s="319"/>
      <c r="F588" s="319"/>
      <c r="H588" s="357"/>
      <c r="I588" s="319"/>
      <c r="J588" s="319"/>
      <c r="K588" s="319"/>
      <c r="L588" s="319"/>
      <c r="M588" s="319"/>
      <c r="N588" s="319"/>
      <c r="R588" s="319"/>
      <c r="S588" s="391"/>
    </row>
    <row r="589" spans="2:19" ht="20.25" customHeight="1" x14ac:dyDescent="0.25">
      <c r="B589" s="319"/>
      <c r="C589" s="319"/>
      <c r="D589" s="319"/>
      <c r="E589" s="319"/>
      <c r="F589" s="319"/>
      <c r="H589" s="357"/>
      <c r="I589" s="319"/>
      <c r="J589" s="319"/>
      <c r="K589" s="319"/>
      <c r="L589" s="319"/>
      <c r="M589" s="319"/>
      <c r="N589" s="319"/>
      <c r="R589" s="319"/>
      <c r="S589" s="391"/>
    </row>
    <row r="590" spans="2:19" ht="20.25" customHeight="1" x14ac:dyDescent="0.25">
      <c r="B590" s="319"/>
      <c r="C590" s="319"/>
      <c r="D590" s="319"/>
      <c r="E590" s="319"/>
      <c r="F590" s="319"/>
      <c r="H590" s="357"/>
      <c r="I590" s="319"/>
      <c r="J590" s="319"/>
      <c r="K590" s="319"/>
      <c r="L590" s="319"/>
      <c r="M590" s="319"/>
      <c r="N590" s="319"/>
      <c r="R590" s="319"/>
      <c r="S590" s="391"/>
    </row>
    <row r="591" spans="2:19" ht="20.25" customHeight="1" x14ac:dyDescent="0.25">
      <c r="B591" s="319"/>
      <c r="C591" s="319"/>
      <c r="D591" s="319"/>
      <c r="E591" s="319"/>
      <c r="F591" s="319"/>
      <c r="H591" s="357"/>
      <c r="I591" s="319"/>
      <c r="J591" s="319"/>
      <c r="K591" s="319"/>
      <c r="L591" s="319"/>
      <c r="M591" s="319"/>
      <c r="N591" s="319"/>
      <c r="R591" s="319"/>
      <c r="S591" s="391"/>
    </row>
    <row r="592" spans="2:19" ht="20.25" customHeight="1" x14ac:dyDescent="0.25">
      <c r="B592" s="319"/>
      <c r="C592" s="319"/>
      <c r="D592" s="319"/>
      <c r="E592" s="319"/>
      <c r="F592" s="319"/>
      <c r="H592" s="357"/>
      <c r="I592" s="319"/>
      <c r="J592" s="319"/>
      <c r="K592" s="319"/>
      <c r="L592" s="319"/>
      <c r="M592" s="319"/>
      <c r="N592" s="319"/>
      <c r="R592" s="319"/>
      <c r="S592" s="391"/>
    </row>
    <row r="593" spans="2:19" ht="20.25" customHeight="1" x14ac:dyDescent="0.25">
      <c r="B593" s="319"/>
      <c r="C593" s="319"/>
      <c r="D593" s="319"/>
      <c r="E593" s="319"/>
      <c r="F593" s="319"/>
      <c r="H593" s="357"/>
      <c r="I593" s="319"/>
      <c r="J593" s="319"/>
      <c r="K593" s="319"/>
      <c r="L593" s="319"/>
      <c r="M593" s="319"/>
      <c r="N593" s="319"/>
      <c r="R593" s="319"/>
      <c r="S593" s="391"/>
    </row>
    <row r="594" spans="2:19" ht="20.25" customHeight="1" x14ac:dyDescent="0.25">
      <c r="B594" s="319"/>
      <c r="C594" s="319"/>
      <c r="D594" s="319"/>
      <c r="E594" s="319"/>
      <c r="F594" s="319"/>
      <c r="H594" s="357"/>
      <c r="I594" s="319"/>
      <c r="J594" s="319"/>
      <c r="K594" s="319"/>
      <c r="L594" s="319"/>
      <c r="M594" s="319"/>
      <c r="N594" s="319"/>
      <c r="R594" s="319"/>
      <c r="S594" s="391"/>
    </row>
    <row r="595" spans="2:19" ht="20.25" customHeight="1" x14ac:dyDescent="0.25">
      <c r="B595" s="319"/>
      <c r="C595" s="319"/>
      <c r="D595" s="319"/>
      <c r="E595" s="319"/>
      <c r="F595" s="319"/>
      <c r="H595" s="357"/>
      <c r="I595" s="319"/>
      <c r="J595" s="319"/>
      <c r="K595" s="319"/>
      <c r="L595" s="319"/>
      <c r="M595" s="319"/>
      <c r="N595" s="319"/>
      <c r="R595" s="319"/>
      <c r="S595" s="391"/>
    </row>
    <row r="596" spans="2:19" ht="20.25" customHeight="1" x14ac:dyDescent="0.25">
      <c r="B596" s="319"/>
      <c r="C596" s="319"/>
      <c r="D596" s="319"/>
      <c r="E596" s="319"/>
      <c r="F596" s="319"/>
      <c r="H596" s="357"/>
      <c r="I596" s="319"/>
      <c r="J596" s="319"/>
      <c r="K596" s="319"/>
      <c r="L596" s="319"/>
      <c r="M596" s="319"/>
      <c r="N596" s="319"/>
      <c r="R596" s="319"/>
      <c r="S596" s="391"/>
    </row>
    <row r="597" spans="2:19" ht="20.25" customHeight="1" x14ac:dyDescent="0.25">
      <c r="B597" s="319"/>
      <c r="C597" s="319"/>
      <c r="D597" s="319"/>
      <c r="E597" s="319"/>
      <c r="F597" s="319"/>
      <c r="H597" s="357"/>
      <c r="I597" s="319"/>
      <c r="J597" s="319"/>
      <c r="K597" s="319"/>
      <c r="L597" s="319"/>
      <c r="M597" s="319"/>
      <c r="N597" s="319"/>
      <c r="R597" s="319"/>
      <c r="S597" s="391"/>
    </row>
    <row r="598" spans="2:19" ht="20.25" customHeight="1" x14ac:dyDescent="0.25">
      <c r="B598" s="319"/>
      <c r="C598" s="319"/>
      <c r="D598" s="319"/>
      <c r="E598" s="319"/>
      <c r="F598" s="319"/>
      <c r="H598" s="357"/>
      <c r="I598" s="319"/>
      <c r="J598" s="319"/>
      <c r="K598" s="319"/>
      <c r="L598" s="319"/>
      <c r="M598" s="319"/>
      <c r="N598" s="319"/>
      <c r="R598" s="319"/>
      <c r="S598" s="391"/>
    </row>
    <row r="599" spans="2:19" ht="20.25" customHeight="1" x14ac:dyDescent="0.25">
      <c r="B599" s="319"/>
      <c r="C599" s="319"/>
      <c r="D599" s="319"/>
      <c r="E599" s="319"/>
      <c r="F599" s="319"/>
      <c r="H599" s="357"/>
      <c r="I599" s="319"/>
      <c r="J599" s="319"/>
      <c r="K599" s="319"/>
      <c r="L599" s="319"/>
      <c r="M599" s="319"/>
      <c r="N599" s="319"/>
      <c r="R599" s="319"/>
      <c r="S599" s="391"/>
    </row>
    <row r="600" spans="2:19" ht="20.25" customHeight="1" x14ac:dyDescent="0.25">
      <c r="B600" s="319"/>
      <c r="C600" s="319"/>
      <c r="D600" s="319"/>
      <c r="E600" s="319"/>
      <c r="F600" s="319"/>
      <c r="H600" s="357"/>
      <c r="I600" s="319"/>
      <c r="J600" s="319"/>
      <c r="K600" s="319"/>
      <c r="L600" s="319"/>
      <c r="M600" s="319"/>
      <c r="N600" s="319"/>
      <c r="R600" s="319"/>
      <c r="S600" s="391"/>
    </row>
    <row r="601" spans="2:19" ht="20.25" customHeight="1" x14ac:dyDescent="0.25">
      <c r="B601" s="319"/>
      <c r="C601" s="319"/>
      <c r="D601" s="319"/>
      <c r="E601" s="319"/>
      <c r="F601" s="319"/>
      <c r="H601" s="357"/>
      <c r="I601" s="319"/>
      <c r="J601" s="319"/>
      <c r="K601" s="319"/>
      <c r="L601" s="319"/>
      <c r="M601" s="319"/>
      <c r="N601" s="319"/>
      <c r="R601" s="319"/>
      <c r="S601" s="391"/>
    </row>
    <row r="602" spans="2:19" ht="20.25" customHeight="1" x14ac:dyDescent="0.25">
      <c r="B602" s="319"/>
      <c r="C602" s="319"/>
      <c r="D602" s="319"/>
      <c r="E602" s="319"/>
      <c r="F602" s="319"/>
      <c r="H602" s="357"/>
      <c r="I602" s="319"/>
      <c r="J602" s="319"/>
      <c r="K602" s="319"/>
      <c r="L602" s="319"/>
      <c r="M602" s="319"/>
      <c r="N602" s="319"/>
      <c r="R602" s="319"/>
      <c r="S602" s="391"/>
    </row>
    <row r="603" spans="2:19" ht="20.25" customHeight="1" x14ac:dyDescent="0.25">
      <c r="B603" s="319"/>
      <c r="C603" s="319"/>
      <c r="D603" s="319"/>
      <c r="E603" s="319"/>
      <c r="F603" s="319"/>
      <c r="H603" s="357"/>
      <c r="I603" s="319"/>
      <c r="J603" s="319"/>
      <c r="K603" s="319"/>
      <c r="L603" s="319"/>
      <c r="M603" s="319"/>
      <c r="N603" s="319"/>
      <c r="R603" s="319"/>
      <c r="S603" s="391"/>
    </row>
    <row r="604" spans="2:19" ht="20.25" customHeight="1" x14ac:dyDescent="0.25">
      <c r="B604" s="319"/>
      <c r="C604" s="319"/>
      <c r="D604" s="319"/>
      <c r="E604" s="319"/>
      <c r="F604" s="319"/>
      <c r="H604" s="357"/>
      <c r="I604" s="319"/>
      <c r="J604" s="319"/>
      <c r="K604" s="319"/>
      <c r="L604" s="319"/>
      <c r="M604" s="319"/>
      <c r="N604" s="319"/>
      <c r="R604" s="319"/>
      <c r="S604" s="391"/>
    </row>
    <row r="605" spans="2:19" ht="20.25" customHeight="1" x14ac:dyDescent="0.25">
      <c r="B605" s="319"/>
      <c r="C605" s="319"/>
      <c r="D605" s="319"/>
      <c r="E605" s="319"/>
      <c r="F605" s="319"/>
      <c r="H605" s="357"/>
      <c r="I605" s="319"/>
      <c r="J605" s="319"/>
      <c r="K605" s="319"/>
      <c r="L605" s="319"/>
      <c r="M605" s="319"/>
      <c r="N605" s="319"/>
      <c r="R605" s="319"/>
      <c r="S605" s="391"/>
    </row>
    <row r="606" spans="2:19" ht="20.25" customHeight="1" x14ac:dyDescent="0.25">
      <c r="B606" s="319"/>
      <c r="C606" s="319"/>
      <c r="D606" s="319"/>
      <c r="E606" s="319"/>
      <c r="F606" s="319"/>
      <c r="H606" s="357"/>
      <c r="I606" s="319"/>
      <c r="J606" s="319"/>
      <c r="K606" s="319"/>
      <c r="L606" s="319"/>
      <c r="M606" s="319"/>
      <c r="N606" s="319"/>
      <c r="R606" s="319"/>
      <c r="S606" s="391"/>
    </row>
    <row r="607" spans="2:19" ht="20.25" customHeight="1" x14ac:dyDescent="0.25">
      <c r="B607" s="319"/>
      <c r="C607" s="319"/>
      <c r="D607" s="319"/>
      <c r="E607" s="319"/>
      <c r="F607" s="319"/>
      <c r="H607" s="357"/>
      <c r="I607" s="319"/>
      <c r="J607" s="319"/>
      <c r="K607" s="319"/>
      <c r="L607" s="319"/>
      <c r="M607" s="319"/>
      <c r="N607" s="319"/>
      <c r="R607" s="319"/>
      <c r="S607" s="391"/>
    </row>
    <row r="608" spans="2:19" ht="20.25" customHeight="1" x14ac:dyDescent="0.25">
      <c r="B608" s="319"/>
      <c r="C608" s="319"/>
      <c r="D608" s="319"/>
      <c r="E608" s="319"/>
      <c r="F608" s="319"/>
      <c r="H608" s="357"/>
      <c r="I608" s="319"/>
      <c r="J608" s="319"/>
      <c r="K608" s="319"/>
      <c r="L608" s="319"/>
      <c r="M608" s="319"/>
      <c r="N608" s="319"/>
      <c r="R608" s="319"/>
      <c r="S608" s="391"/>
    </row>
    <row r="609" spans="2:19" ht="20.25" customHeight="1" x14ac:dyDescent="0.25">
      <c r="B609" s="319"/>
      <c r="C609" s="319"/>
      <c r="D609" s="319"/>
      <c r="E609" s="319"/>
      <c r="F609" s="319"/>
      <c r="H609" s="357"/>
      <c r="I609" s="319"/>
      <c r="J609" s="319"/>
      <c r="K609" s="319"/>
      <c r="L609" s="319"/>
      <c r="M609" s="319"/>
      <c r="N609" s="319"/>
      <c r="R609" s="319"/>
      <c r="S609" s="391"/>
    </row>
    <row r="610" spans="2:19" ht="20.25" customHeight="1" x14ac:dyDescent="0.25">
      <c r="B610" s="319"/>
      <c r="C610" s="319"/>
      <c r="D610" s="319"/>
      <c r="E610" s="319"/>
      <c r="F610" s="319"/>
      <c r="H610" s="357"/>
      <c r="I610" s="319"/>
      <c r="J610" s="319"/>
      <c r="K610" s="319"/>
      <c r="L610" s="319"/>
      <c r="M610" s="319"/>
      <c r="N610" s="319"/>
      <c r="R610" s="319"/>
      <c r="S610" s="391"/>
    </row>
    <row r="611" spans="2:19" ht="20.25" customHeight="1" x14ac:dyDescent="0.25">
      <c r="B611" s="319"/>
      <c r="C611" s="319"/>
      <c r="D611" s="319"/>
      <c r="E611" s="319"/>
      <c r="F611" s="319"/>
      <c r="H611" s="357"/>
      <c r="I611" s="319"/>
      <c r="J611" s="319"/>
      <c r="K611" s="319"/>
      <c r="L611" s="319"/>
      <c r="M611" s="319"/>
      <c r="N611" s="319"/>
      <c r="R611" s="319"/>
      <c r="S611" s="391"/>
    </row>
    <row r="612" spans="2:19" ht="20.25" customHeight="1" x14ac:dyDescent="0.25">
      <c r="B612" s="319"/>
      <c r="C612" s="319"/>
      <c r="D612" s="319"/>
      <c r="E612" s="319"/>
      <c r="F612" s="319"/>
      <c r="H612" s="357"/>
      <c r="I612" s="319"/>
      <c r="J612" s="319"/>
      <c r="K612" s="319"/>
      <c r="L612" s="319"/>
      <c r="M612" s="319"/>
      <c r="N612" s="319"/>
      <c r="R612" s="319"/>
      <c r="S612" s="391"/>
    </row>
    <row r="613" spans="2:19" ht="20.25" customHeight="1" x14ac:dyDescent="0.25">
      <c r="B613" s="319"/>
      <c r="C613" s="319"/>
      <c r="D613" s="319"/>
      <c r="E613" s="319"/>
      <c r="F613" s="319"/>
      <c r="H613" s="357"/>
      <c r="I613" s="319"/>
      <c r="J613" s="319"/>
      <c r="K613" s="319"/>
      <c r="L613" s="319"/>
      <c r="M613" s="319"/>
      <c r="N613" s="319"/>
      <c r="R613" s="319"/>
      <c r="S613" s="391"/>
    </row>
    <row r="614" spans="2:19" ht="20.25" customHeight="1" x14ac:dyDescent="0.25">
      <c r="B614" s="319"/>
      <c r="C614" s="319"/>
      <c r="D614" s="319"/>
      <c r="E614" s="319"/>
      <c r="F614" s="319"/>
      <c r="H614" s="357"/>
      <c r="I614" s="319"/>
      <c r="J614" s="319"/>
      <c r="K614" s="319"/>
      <c r="L614" s="319"/>
      <c r="M614" s="319"/>
      <c r="N614" s="319"/>
      <c r="R614" s="319"/>
      <c r="S614" s="391"/>
    </row>
    <row r="615" spans="2:19" ht="20.25" customHeight="1" x14ac:dyDescent="0.25">
      <c r="B615" s="319"/>
      <c r="C615" s="319"/>
      <c r="D615" s="319"/>
      <c r="E615" s="319"/>
      <c r="F615" s="319"/>
      <c r="H615" s="357"/>
      <c r="I615" s="319"/>
      <c r="J615" s="319"/>
      <c r="K615" s="319"/>
      <c r="L615" s="319"/>
      <c r="M615" s="319"/>
      <c r="N615" s="319"/>
      <c r="R615" s="319"/>
      <c r="S615" s="391"/>
    </row>
    <row r="616" spans="2:19" ht="20.25" customHeight="1" x14ac:dyDescent="0.25">
      <c r="B616" s="319"/>
      <c r="C616" s="319"/>
      <c r="D616" s="319"/>
      <c r="E616" s="319"/>
      <c r="F616" s="319"/>
      <c r="H616" s="357"/>
      <c r="I616" s="319"/>
      <c r="J616" s="319"/>
      <c r="K616" s="319"/>
      <c r="L616" s="319"/>
      <c r="M616" s="319"/>
      <c r="N616" s="319"/>
      <c r="R616" s="319"/>
      <c r="S616" s="391"/>
    </row>
    <row r="617" spans="2:19" ht="20.25" customHeight="1" x14ac:dyDescent="0.25">
      <c r="B617" s="319"/>
      <c r="C617" s="319"/>
      <c r="D617" s="319"/>
      <c r="E617" s="319"/>
      <c r="F617" s="319"/>
      <c r="H617" s="357"/>
      <c r="I617" s="319"/>
      <c r="J617" s="319"/>
      <c r="K617" s="319"/>
      <c r="L617" s="319"/>
      <c r="M617" s="319"/>
      <c r="N617" s="319"/>
      <c r="R617" s="319"/>
      <c r="S617" s="391"/>
    </row>
    <row r="618" spans="2:19" ht="20.25" customHeight="1" x14ac:dyDescent="0.25">
      <c r="B618" s="319"/>
      <c r="C618" s="319"/>
      <c r="D618" s="319"/>
      <c r="E618" s="319"/>
      <c r="F618" s="319"/>
      <c r="H618" s="357"/>
      <c r="I618" s="319"/>
      <c r="J618" s="319"/>
      <c r="K618" s="319"/>
      <c r="L618" s="319"/>
      <c r="M618" s="319"/>
      <c r="N618" s="319"/>
      <c r="R618" s="319"/>
      <c r="S618" s="391"/>
    </row>
    <row r="619" spans="2:19" ht="20.25" customHeight="1" x14ac:dyDescent="0.25">
      <c r="B619" s="319"/>
      <c r="C619" s="319"/>
      <c r="D619" s="319"/>
      <c r="E619" s="319"/>
      <c r="F619" s="319"/>
      <c r="H619" s="357"/>
      <c r="I619" s="319"/>
      <c r="J619" s="319"/>
      <c r="K619" s="319"/>
      <c r="L619" s="319"/>
      <c r="M619" s="319"/>
      <c r="N619" s="319"/>
      <c r="R619" s="319"/>
      <c r="S619" s="391"/>
    </row>
    <row r="620" spans="2:19" ht="20.25" customHeight="1" x14ac:dyDescent="0.25">
      <c r="B620" s="319"/>
      <c r="C620" s="319"/>
      <c r="D620" s="319"/>
      <c r="E620" s="319"/>
      <c r="F620" s="319"/>
      <c r="H620" s="357"/>
      <c r="I620" s="319"/>
      <c r="J620" s="319"/>
      <c r="K620" s="319"/>
      <c r="L620" s="319"/>
      <c r="M620" s="319"/>
      <c r="N620" s="319"/>
      <c r="R620" s="319"/>
      <c r="S620" s="391"/>
    </row>
    <row r="621" spans="2:19" ht="20.25" customHeight="1" x14ac:dyDescent="0.25">
      <c r="B621" s="319"/>
      <c r="C621" s="319"/>
      <c r="D621" s="319"/>
      <c r="E621" s="319"/>
      <c r="F621" s="319"/>
      <c r="H621" s="357"/>
      <c r="I621" s="319"/>
      <c r="J621" s="319"/>
      <c r="K621" s="319"/>
      <c r="L621" s="319"/>
      <c r="M621" s="319"/>
      <c r="N621" s="319"/>
      <c r="R621" s="319"/>
      <c r="S621" s="391"/>
    </row>
    <row r="622" spans="2:19" ht="20.25" customHeight="1" x14ac:dyDescent="0.25">
      <c r="B622" s="319"/>
      <c r="C622" s="319"/>
      <c r="D622" s="319"/>
      <c r="E622" s="319"/>
      <c r="F622" s="319"/>
      <c r="H622" s="357"/>
      <c r="I622" s="319"/>
      <c r="J622" s="319"/>
      <c r="K622" s="319"/>
      <c r="L622" s="319"/>
      <c r="M622" s="319"/>
      <c r="N622" s="319"/>
      <c r="R622" s="319"/>
      <c r="S622" s="391"/>
    </row>
    <row r="623" spans="2:19" ht="20.25" customHeight="1" x14ac:dyDescent="0.25">
      <c r="B623" s="319"/>
      <c r="C623" s="319"/>
      <c r="D623" s="319"/>
      <c r="E623" s="319"/>
      <c r="F623" s="319"/>
      <c r="H623" s="357"/>
      <c r="I623" s="319"/>
      <c r="J623" s="319"/>
      <c r="K623" s="319"/>
      <c r="L623" s="319"/>
      <c r="M623" s="319"/>
      <c r="N623" s="319"/>
      <c r="R623" s="319"/>
      <c r="S623" s="391"/>
    </row>
    <row r="624" spans="2:19" ht="20.25" customHeight="1" x14ac:dyDescent="0.25">
      <c r="B624" s="319"/>
      <c r="C624" s="319"/>
      <c r="D624" s="319"/>
      <c r="E624" s="319"/>
      <c r="F624" s="319"/>
      <c r="H624" s="357"/>
      <c r="I624" s="319"/>
      <c r="J624" s="319"/>
      <c r="K624" s="319"/>
      <c r="L624" s="319"/>
      <c r="M624" s="319"/>
      <c r="N624" s="319"/>
      <c r="R624" s="319"/>
      <c r="S624" s="391"/>
    </row>
    <row r="625" spans="2:19" ht="20.25" customHeight="1" x14ac:dyDescent="0.25">
      <c r="B625" s="319"/>
      <c r="C625" s="319"/>
      <c r="D625" s="319"/>
      <c r="E625" s="319"/>
      <c r="F625" s="319"/>
      <c r="H625" s="357"/>
      <c r="I625" s="319"/>
      <c r="J625" s="319"/>
      <c r="K625" s="319"/>
      <c r="L625" s="319"/>
      <c r="M625" s="319"/>
      <c r="N625" s="319"/>
      <c r="R625" s="319"/>
      <c r="S625" s="391"/>
    </row>
    <row r="626" spans="2:19" ht="20.25" customHeight="1" x14ac:dyDescent="0.25">
      <c r="B626" s="319"/>
      <c r="C626" s="319"/>
      <c r="D626" s="319"/>
      <c r="E626" s="319"/>
      <c r="F626" s="319"/>
      <c r="H626" s="357"/>
      <c r="I626" s="319"/>
      <c r="J626" s="319"/>
      <c r="K626" s="319"/>
      <c r="L626" s="319"/>
      <c r="M626" s="319"/>
      <c r="N626" s="319"/>
      <c r="R626" s="319"/>
      <c r="S626" s="391"/>
    </row>
    <row r="627" spans="2:19" ht="20.25" customHeight="1" x14ac:dyDescent="0.25">
      <c r="B627" s="319"/>
      <c r="C627" s="319"/>
      <c r="D627" s="319"/>
      <c r="E627" s="319"/>
      <c r="F627" s="319"/>
      <c r="H627" s="357"/>
      <c r="I627" s="319"/>
      <c r="J627" s="319"/>
      <c r="K627" s="319"/>
      <c r="L627" s="319"/>
      <c r="M627" s="319"/>
      <c r="N627" s="319"/>
      <c r="R627" s="319"/>
      <c r="S627" s="391"/>
    </row>
    <row r="628" spans="2:19" ht="20.25" customHeight="1" x14ac:dyDescent="0.25">
      <c r="B628" s="319"/>
      <c r="C628" s="319"/>
      <c r="D628" s="319"/>
      <c r="E628" s="319"/>
      <c r="F628" s="319"/>
      <c r="H628" s="357"/>
      <c r="I628" s="319"/>
      <c r="J628" s="319"/>
      <c r="K628" s="319"/>
      <c r="L628" s="319"/>
      <c r="M628" s="319"/>
      <c r="N628" s="319"/>
      <c r="R628" s="319"/>
      <c r="S628" s="391"/>
    </row>
    <row r="629" spans="2:19" ht="20.25" customHeight="1" x14ac:dyDescent="0.25">
      <c r="B629" s="319"/>
      <c r="C629" s="319"/>
      <c r="D629" s="319"/>
      <c r="E629" s="319"/>
      <c r="F629" s="319"/>
      <c r="H629" s="357"/>
      <c r="I629" s="319"/>
      <c r="J629" s="319"/>
      <c r="K629" s="319"/>
      <c r="L629" s="319"/>
      <c r="M629" s="319"/>
      <c r="N629" s="319"/>
      <c r="R629" s="319"/>
      <c r="S629" s="391"/>
    </row>
    <row r="630" spans="2:19" ht="20.25" customHeight="1" x14ac:dyDescent="0.25">
      <c r="B630" s="319"/>
      <c r="C630" s="319"/>
      <c r="D630" s="319"/>
      <c r="E630" s="319"/>
      <c r="F630" s="319"/>
      <c r="H630" s="357"/>
      <c r="I630" s="319"/>
      <c r="J630" s="319"/>
      <c r="K630" s="319"/>
      <c r="L630" s="319"/>
      <c r="M630" s="319"/>
      <c r="N630" s="319"/>
      <c r="R630" s="319"/>
      <c r="S630" s="391"/>
    </row>
    <row r="631" spans="2:19" ht="20.25" customHeight="1" x14ac:dyDescent="0.25">
      <c r="B631" s="319"/>
      <c r="C631" s="319"/>
      <c r="D631" s="319"/>
      <c r="E631" s="319"/>
      <c r="F631" s="319"/>
      <c r="H631" s="357"/>
      <c r="I631" s="319"/>
      <c r="J631" s="319"/>
      <c r="K631" s="319"/>
      <c r="L631" s="319"/>
      <c r="M631" s="319"/>
      <c r="N631" s="319"/>
      <c r="R631" s="319"/>
      <c r="S631" s="391"/>
    </row>
    <row r="632" spans="2:19" ht="20.25" customHeight="1" x14ac:dyDescent="0.25">
      <c r="B632" s="319"/>
      <c r="C632" s="319"/>
      <c r="D632" s="319"/>
      <c r="E632" s="319"/>
      <c r="F632" s="319"/>
      <c r="H632" s="357"/>
      <c r="I632" s="319"/>
      <c r="J632" s="319"/>
      <c r="K632" s="319"/>
      <c r="L632" s="319"/>
      <c r="M632" s="319"/>
      <c r="N632" s="319"/>
      <c r="R632" s="319"/>
      <c r="S632" s="391"/>
    </row>
    <row r="633" spans="2:19" ht="20.25" customHeight="1" x14ac:dyDescent="0.25">
      <c r="B633" s="319"/>
      <c r="C633" s="319"/>
      <c r="D633" s="319"/>
      <c r="E633" s="319"/>
      <c r="F633" s="319"/>
      <c r="H633" s="357"/>
      <c r="I633" s="319"/>
      <c r="J633" s="319"/>
      <c r="K633" s="319"/>
      <c r="L633" s="319"/>
      <c r="M633" s="319"/>
      <c r="N633" s="319"/>
      <c r="R633" s="319"/>
      <c r="S633" s="391"/>
    </row>
    <row r="634" spans="2:19" ht="20.25" customHeight="1" x14ac:dyDescent="0.25">
      <c r="B634" s="319"/>
      <c r="C634" s="319"/>
      <c r="D634" s="319"/>
      <c r="E634" s="319"/>
      <c r="F634" s="319"/>
      <c r="H634" s="357"/>
      <c r="I634" s="319"/>
      <c r="J634" s="319"/>
      <c r="K634" s="319"/>
      <c r="L634" s="319"/>
      <c r="M634" s="319"/>
      <c r="N634" s="319"/>
      <c r="R634" s="319"/>
      <c r="S634" s="391"/>
    </row>
    <row r="635" spans="2:19" ht="20.25" customHeight="1" x14ac:dyDescent="0.25">
      <c r="B635" s="319"/>
      <c r="C635" s="319"/>
      <c r="D635" s="319"/>
      <c r="E635" s="319"/>
      <c r="F635" s="319"/>
      <c r="H635" s="357"/>
      <c r="I635" s="319"/>
      <c r="J635" s="319"/>
      <c r="K635" s="319"/>
      <c r="L635" s="319"/>
      <c r="M635" s="319"/>
      <c r="N635" s="319"/>
      <c r="R635" s="319"/>
      <c r="S635" s="391"/>
    </row>
    <row r="636" spans="2:19" ht="20.25" customHeight="1" x14ac:dyDescent="0.25">
      <c r="B636" s="319"/>
      <c r="C636" s="319"/>
      <c r="D636" s="319"/>
      <c r="E636" s="319"/>
      <c r="F636" s="319"/>
      <c r="H636" s="357"/>
      <c r="I636" s="319"/>
      <c r="J636" s="319"/>
      <c r="K636" s="319"/>
      <c r="L636" s="319"/>
      <c r="M636" s="319"/>
      <c r="N636" s="319"/>
      <c r="R636" s="319"/>
      <c r="S636" s="391"/>
    </row>
    <row r="637" spans="2:19" ht="20.25" customHeight="1" x14ac:dyDescent="0.25">
      <c r="B637" s="319"/>
      <c r="C637" s="319"/>
      <c r="D637" s="319"/>
      <c r="E637" s="319"/>
      <c r="F637" s="319"/>
      <c r="H637" s="357"/>
      <c r="I637" s="319"/>
      <c r="J637" s="319"/>
      <c r="K637" s="319"/>
      <c r="L637" s="319"/>
      <c r="M637" s="319"/>
      <c r="N637" s="319"/>
      <c r="R637" s="319"/>
      <c r="S637" s="391"/>
    </row>
    <row r="638" spans="2:19" ht="20.25" customHeight="1" x14ac:dyDescent="0.25">
      <c r="B638" s="319"/>
      <c r="C638" s="319"/>
      <c r="D638" s="319"/>
      <c r="E638" s="319"/>
      <c r="F638" s="319"/>
      <c r="H638" s="357"/>
      <c r="I638" s="319"/>
      <c r="J638" s="319"/>
      <c r="K638" s="319"/>
      <c r="L638" s="319"/>
      <c r="M638" s="319"/>
      <c r="N638" s="319"/>
      <c r="R638" s="319"/>
      <c r="S638" s="391"/>
    </row>
    <row r="639" spans="2:19" ht="20.25" customHeight="1" x14ac:dyDescent="0.25">
      <c r="B639" s="319"/>
      <c r="C639" s="319"/>
      <c r="D639" s="319"/>
      <c r="E639" s="319"/>
      <c r="F639" s="319"/>
      <c r="H639" s="357"/>
      <c r="I639" s="319"/>
      <c r="J639" s="319"/>
      <c r="K639" s="319"/>
      <c r="L639" s="319"/>
      <c r="M639" s="319"/>
      <c r="N639" s="319"/>
      <c r="R639" s="319"/>
      <c r="S639" s="391"/>
    </row>
    <row r="640" spans="2:19" ht="20.25" customHeight="1" x14ac:dyDescent="0.25">
      <c r="B640" s="319"/>
      <c r="C640" s="319"/>
      <c r="D640" s="319"/>
      <c r="E640" s="319"/>
      <c r="F640" s="319"/>
      <c r="H640" s="357"/>
      <c r="I640" s="319"/>
      <c r="J640" s="319"/>
      <c r="K640" s="319"/>
      <c r="L640" s="319"/>
      <c r="M640" s="319"/>
      <c r="N640" s="319"/>
      <c r="R640" s="319"/>
      <c r="S640" s="391"/>
    </row>
    <row r="641" spans="2:19" ht="20.25" customHeight="1" x14ac:dyDescent="0.25">
      <c r="B641" s="319"/>
      <c r="C641" s="319"/>
      <c r="D641" s="319"/>
      <c r="E641" s="319"/>
      <c r="F641" s="319"/>
      <c r="H641" s="357"/>
      <c r="I641" s="319"/>
      <c r="J641" s="319"/>
      <c r="K641" s="319"/>
      <c r="L641" s="319"/>
      <c r="M641" s="319"/>
      <c r="N641" s="319"/>
      <c r="R641" s="319"/>
      <c r="S641" s="391"/>
    </row>
    <row r="642" spans="2:19" ht="20.25" customHeight="1" x14ac:dyDescent="0.25">
      <c r="B642" s="319"/>
      <c r="C642" s="319"/>
      <c r="D642" s="319"/>
      <c r="E642" s="319"/>
      <c r="F642" s="319"/>
      <c r="H642" s="357"/>
      <c r="I642" s="319"/>
      <c r="J642" s="319"/>
      <c r="K642" s="319"/>
      <c r="L642" s="319"/>
      <c r="M642" s="319"/>
      <c r="N642" s="319"/>
      <c r="R642" s="319"/>
      <c r="S642" s="391"/>
    </row>
    <row r="643" spans="2:19" ht="20.25" customHeight="1" x14ac:dyDescent="0.25">
      <c r="B643" s="319"/>
      <c r="C643" s="319"/>
      <c r="D643" s="319"/>
      <c r="E643" s="319"/>
      <c r="F643" s="319"/>
      <c r="H643" s="357"/>
      <c r="I643" s="319"/>
      <c r="J643" s="319"/>
      <c r="K643" s="319"/>
      <c r="L643" s="319"/>
      <c r="M643" s="319"/>
      <c r="N643" s="319"/>
      <c r="R643" s="319"/>
      <c r="S643" s="391"/>
    </row>
    <row r="644" spans="2:19" ht="20.25" customHeight="1" x14ac:dyDescent="0.25">
      <c r="B644" s="319"/>
      <c r="C644" s="319"/>
      <c r="D644" s="319"/>
      <c r="E644" s="319"/>
      <c r="F644" s="319"/>
      <c r="H644" s="357"/>
      <c r="I644" s="319"/>
      <c r="J644" s="319"/>
      <c r="K644" s="319"/>
      <c r="L644" s="319"/>
      <c r="M644" s="319"/>
      <c r="N644" s="319"/>
      <c r="R644" s="319"/>
      <c r="S644" s="391"/>
    </row>
    <row r="645" spans="2:19" ht="20.25" customHeight="1" x14ac:dyDescent="0.25">
      <c r="B645" s="319"/>
      <c r="C645" s="319"/>
      <c r="D645" s="319"/>
      <c r="E645" s="319"/>
      <c r="F645" s="319"/>
      <c r="H645" s="357"/>
      <c r="I645" s="319"/>
      <c r="J645" s="319"/>
      <c r="K645" s="319"/>
      <c r="L645" s="319"/>
      <c r="M645" s="319"/>
      <c r="N645" s="319"/>
      <c r="R645" s="319"/>
      <c r="S645" s="391"/>
    </row>
    <row r="646" spans="2:19" ht="20.25" customHeight="1" x14ac:dyDescent="0.25">
      <c r="B646" s="319"/>
      <c r="C646" s="319"/>
      <c r="D646" s="319"/>
      <c r="E646" s="319"/>
      <c r="F646" s="319"/>
      <c r="H646" s="357"/>
      <c r="I646" s="319"/>
      <c r="J646" s="319"/>
      <c r="K646" s="319"/>
      <c r="L646" s="319"/>
      <c r="M646" s="319"/>
      <c r="N646" s="319"/>
      <c r="R646" s="319"/>
      <c r="S646" s="391"/>
    </row>
    <row r="647" spans="2:19" ht="20.25" customHeight="1" x14ac:dyDescent="0.25">
      <c r="B647" s="319"/>
      <c r="C647" s="319"/>
      <c r="D647" s="319"/>
      <c r="E647" s="319"/>
      <c r="F647" s="319"/>
      <c r="H647" s="357"/>
      <c r="I647" s="319"/>
      <c r="J647" s="319"/>
      <c r="K647" s="319"/>
      <c r="L647" s="319"/>
      <c r="M647" s="319"/>
      <c r="N647" s="319"/>
      <c r="R647" s="319"/>
      <c r="S647" s="391"/>
    </row>
    <row r="648" spans="2:19" ht="20.25" customHeight="1" x14ac:dyDescent="0.25">
      <c r="B648" s="319"/>
      <c r="C648" s="319"/>
      <c r="D648" s="319"/>
      <c r="E648" s="319"/>
      <c r="F648" s="319"/>
      <c r="H648" s="357"/>
      <c r="I648" s="319"/>
      <c r="J648" s="319"/>
      <c r="K648" s="319"/>
      <c r="L648" s="319"/>
      <c r="M648" s="319"/>
      <c r="N648" s="319"/>
      <c r="R648" s="319"/>
      <c r="S648" s="391"/>
    </row>
    <row r="649" spans="2:19" ht="20.25" customHeight="1" x14ac:dyDescent="0.25">
      <c r="B649" s="319"/>
      <c r="C649" s="319"/>
      <c r="D649" s="319"/>
      <c r="E649" s="319"/>
      <c r="F649" s="319"/>
      <c r="H649" s="357"/>
      <c r="I649" s="319"/>
      <c r="J649" s="319"/>
      <c r="K649" s="319"/>
      <c r="L649" s="319"/>
      <c r="M649" s="319"/>
      <c r="N649" s="319"/>
      <c r="R649" s="319"/>
      <c r="S649" s="391"/>
    </row>
    <row r="650" spans="2:19" ht="20.25" customHeight="1" x14ac:dyDescent="0.25">
      <c r="B650" s="319"/>
      <c r="C650" s="319"/>
      <c r="D650" s="319"/>
      <c r="E650" s="319"/>
      <c r="F650" s="319"/>
      <c r="H650" s="357"/>
      <c r="I650" s="319"/>
      <c r="J650" s="319"/>
      <c r="K650" s="319"/>
      <c r="L650" s="319"/>
      <c r="M650" s="319"/>
      <c r="N650" s="319"/>
      <c r="R650" s="319"/>
      <c r="S650" s="391"/>
    </row>
    <row r="651" spans="2:19" ht="20.25" customHeight="1" x14ac:dyDescent="0.25">
      <c r="B651" s="319"/>
      <c r="C651" s="319"/>
      <c r="D651" s="319"/>
      <c r="E651" s="319"/>
      <c r="F651" s="319"/>
      <c r="H651" s="357"/>
      <c r="I651" s="319"/>
      <c r="J651" s="319"/>
      <c r="K651" s="319"/>
      <c r="L651" s="319"/>
      <c r="M651" s="319"/>
      <c r="N651" s="319"/>
      <c r="R651" s="319"/>
      <c r="S651" s="391"/>
    </row>
    <row r="652" spans="2:19" ht="20.25" customHeight="1" x14ac:dyDescent="0.25">
      <c r="B652" s="319"/>
      <c r="C652" s="319"/>
      <c r="D652" s="319"/>
      <c r="E652" s="319"/>
      <c r="F652" s="319"/>
      <c r="H652" s="357"/>
      <c r="I652" s="319"/>
      <c r="J652" s="319"/>
      <c r="K652" s="319"/>
      <c r="L652" s="319"/>
      <c r="M652" s="319"/>
      <c r="N652" s="319"/>
      <c r="R652" s="319"/>
      <c r="S652" s="391"/>
    </row>
    <row r="653" spans="2:19" ht="20.25" customHeight="1" x14ac:dyDescent="0.25">
      <c r="B653" s="319"/>
      <c r="C653" s="319"/>
      <c r="D653" s="319"/>
      <c r="E653" s="319"/>
      <c r="F653" s="319"/>
      <c r="H653" s="357"/>
      <c r="I653" s="319"/>
      <c r="J653" s="319"/>
      <c r="K653" s="319"/>
      <c r="L653" s="319"/>
      <c r="M653" s="319"/>
      <c r="N653" s="319"/>
      <c r="R653" s="319"/>
      <c r="S653" s="391"/>
    </row>
    <row r="654" spans="2:19" ht="20.25" customHeight="1" x14ac:dyDescent="0.25">
      <c r="B654" s="319"/>
      <c r="C654" s="319"/>
      <c r="D654" s="319"/>
      <c r="E654" s="319"/>
      <c r="F654" s="319"/>
      <c r="H654" s="357"/>
      <c r="I654" s="319"/>
      <c r="J654" s="319"/>
      <c r="K654" s="319"/>
      <c r="L654" s="319"/>
      <c r="M654" s="319"/>
      <c r="N654" s="319"/>
      <c r="R654" s="319"/>
      <c r="S654" s="391"/>
    </row>
    <row r="655" spans="2:19" ht="20.25" customHeight="1" x14ac:dyDescent="0.25">
      <c r="B655" s="319"/>
      <c r="C655" s="319"/>
      <c r="D655" s="319"/>
      <c r="E655" s="319"/>
      <c r="F655" s="319"/>
      <c r="H655" s="357"/>
      <c r="I655" s="319"/>
      <c r="J655" s="319"/>
      <c r="K655" s="319"/>
      <c r="L655" s="319"/>
      <c r="M655" s="319"/>
      <c r="N655" s="319"/>
      <c r="R655" s="319"/>
      <c r="S655" s="391"/>
    </row>
    <row r="656" spans="2:19" ht="20.25" customHeight="1" x14ac:dyDescent="0.25">
      <c r="B656" s="319"/>
      <c r="C656" s="319"/>
      <c r="D656" s="319"/>
      <c r="E656" s="319"/>
      <c r="F656" s="319"/>
      <c r="H656" s="357"/>
      <c r="I656" s="319"/>
      <c r="J656" s="319"/>
      <c r="K656" s="319"/>
      <c r="L656" s="319"/>
      <c r="M656" s="319"/>
      <c r="N656" s="319"/>
      <c r="R656" s="319"/>
      <c r="S656" s="391"/>
    </row>
    <row r="657" spans="2:19" ht="20.25" customHeight="1" x14ac:dyDescent="0.25">
      <c r="B657" s="319"/>
      <c r="C657" s="319"/>
      <c r="D657" s="319"/>
      <c r="E657" s="319"/>
      <c r="F657" s="319"/>
      <c r="H657" s="357"/>
      <c r="I657" s="319"/>
      <c r="J657" s="319"/>
      <c r="K657" s="319"/>
      <c r="L657" s="319"/>
      <c r="M657" s="319"/>
      <c r="N657" s="319"/>
      <c r="R657" s="319"/>
      <c r="S657" s="391"/>
    </row>
    <row r="658" spans="2:19" ht="20.25" customHeight="1" x14ac:dyDescent="0.25">
      <c r="B658" s="319"/>
      <c r="C658" s="319"/>
      <c r="D658" s="319"/>
      <c r="E658" s="319"/>
      <c r="F658" s="319"/>
      <c r="H658" s="357"/>
      <c r="I658" s="319"/>
      <c r="J658" s="319"/>
      <c r="K658" s="319"/>
      <c r="L658" s="319"/>
      <c r="M658" s="319"/>
      <c r="N658" s="319"/>
      <c r="R658" s="319"/>
      <c r="S658" s="391"/>
    </row>
    <row r="659" spans="2:19" ht="20.25" customHeight="1" x14ac:dyDescent="0.25">
      <c r="B659" s="319"/>
      <c r="C659" s="319"/>
      <c r="D659" s="319"/>
      <c r="E659" s="319"/>
      <c r="F659" s="319"/>
      <c r="H659" s="357"/>
      <c r="I659" s="319"/>
      <c r="J659" s="319"/>
      <c r="K659" s="319"/>
      <c r="L659" s="319"/>
      <c r="M659" s="319"/>
      <c r="N659" s="319"/>
      <c r="R659" s="319"/>
      <c r="S659" s="391"/>
    </row>
    <row r="660" spans="2:19" ht="20.25" customHeight="1" x14ac:dyDescent="0.25">
      <c r="B660" s="319"/>
      <c r="C660" s="319"/>
      <c r="D660" s="319"/>
      <c r="E660" s="319"/>
      <c r="F660" s="319"/>
      <c r="H660" s="357"/>
      <c r="I660" s="319"/>
      <c r="J660" s="319"/>
      <c r="K660" s="319"/>
      <c r="L660" s="319"/>
      <c r="M660" s="319"/>
      <c r="N660" s="319"/>
      <c r="R660" s="319"/>
      <c r="S660" s="391"/>
    </row>
    <row r="661" spans="2:19" ht="20.25" customHeight="1" x14ac:dyDescent="0.25">
      <c r="B661" s="319"/>
      <c r="C661" s="319"/>
      <c r="D661" s="319"/>
      <c r="E661" s="319"/>
      <c r="F661" s="319"/>
      <c r="H661" s="357"/>
      <c r="I661" s="319"/>
      <c r="J661" s="319"/>
      <c r="K661" s="319"/>
      <c r="L661" s="319"/>
      <c r="M661" s="319"/>
      <c r="N661" s="319"/>
      <c r="R661" s="319"/>
      <c r="S661" s="391"/>
    </row>
    <row r="662" spans="2:19" ht="20.25" customHeight="1" x14ac:dyDescent="0.25">
      <c r="B662" s="319"/>
      <c r="C662" s="319"/>
      <c r="D662" s="319"/>
      <c r="E662" s="319"/>
      <c r="F662" s="319"/>
      <c r="H662" s="357"/>
      <c r="I662" s="319"/>
      <c r="J662" s="319"/>
      <c r="K662" s="319"/>
      <c r="L662" s="319"/>
      <c r="M662" s="319"/>
      <c r="N662" s="319"/>
      <c r="R662" s="319"/>
      <c r="S662" s="391"/>
    </row>
    <row r="663" spans="2:19" ht="20.25" customHeight="1" x14ac:dyDescent="0.25">
      <c r="B663" s="319"/>
      <c r="C663" s="319"/>
      <c r="D663" s="319"/>
      <c r="E663" s="319"/>
      <c r="F663" s="319"/>
      <c r="H663" s="357"/>
      <c r="I663" s="319"/>
      <c r="J663" s="319"/>
      <c r="K663" s="319"/>
      <c r="L663" s="319"/>
      <c r="M663" s="319"/>
      <c r="N663" s="319"/>
      <c r="R663" s="319"/>
      <c r="S663" s="391"/>
    </row>
    <row r="664" spans="2:19" ht="20.25" customHeight="1" x14ac:dyDescent="0.25">
      <c r="B664" s="319"/>
      <c r="C664" s="319"/>
      <c r="D664" s="319"/>
      <c r="E664" s="319"/>
      <c r="F664" s="319"/>
      <c r="H664" s="357"/>
      <c r="I664" s="319"/>
      <c r="J664" s="319"/>
      <c r="K664" s="319"/>
      <c r="L664" s="319"/>
      <c r="M664" s="319"/>
      <c r="N664" s="319"/>
      <c r="R664" s="319"/>
      <c r="S664" s="391"/>
    </row>
    <row r="665" spans="2:19" ht="20.25" customHeight="1" x14ac:dyDescent="0.25">
      <c r="B665" s="319"/>
      <c r="C665" s="319"/>
      <c r="D665" s="319"/>
      <c r="E665" s="319"/>
      <c r="F665" s="319"/>
      <c r="H665" s="357"/>
      <c r="I665" s="319"/>
      <c r="J665" s="319"/>
      <c r="K665" s="319"/>
      <c r="L665" s="319"/>
      <c r="M665" s="319"/>
      <c r="N665" s="319"/>
      <c r="R665" s="319"/>
      <c r="S665" s="391"/>
    </row>
    <row r="666" spans="2:19" ht="20.25" customHeight="1" x14ac:dyDescent="0.25">
      <c r="B666" s="319"/>
      <c r="C666" s="319"/>
      <c r="D666" s="319"/>
      <c r="E666" s="319"/>
      <c r="F666" s="319"/>
      <c r="H666" s="357"/>
      <c r="I666" s="319"/>
      <c r="J666" s="319"/>
      <c r="K666" s="319"/>
      <c r="L666" s="319"/>
      <c r="M666" s="319"/>
      <c r="N666" s="319"/>
      <c r="R666" s="319"/>
      <c r="S666" s="391"/>
    </row>
    <row r="667" spans="2:19" ht="20.25" customHeight="1" x14ac:dyDescent="0.25">
      <c r="B667" s="319"/>
      <c r="C667" s="319"/>
      <c r="D667" s="319"/>
      <c r="E667" s="319"/>
      <c r="F667" s="319"/>
      <c r="H667" s="357"/>
      <c r="I667" s="319"/>
      <c r="J667" s="319"/>
      <c r="K667" s="319"/>
      <c r="L667" s="319"/>
      <c r="M667" s="319"/>
      <c r="N667" s="319"/>
      <c r="R667" s="319"/>
      <c r="S667" s="391"/>
    </row>
    <row r="668" spans="2:19" ht="20.25" customHeight="1" x14ac:dyDescent="0.25">
      <c r="B668" s="319"/>
      <c r="C668" s="319"/>
      <c r="D668" s="319"/>
      <c r="E668" s="319"/>
      <c r="F668" s="319"/>
      <c r="H668" s="357"/>
      <c r="I668" s="319"/>
      <c r="J668" s="319"/>
      <c r="K668" s="319"/>
      <c r="L668" s="319"/>
      <c r="M668" s="319"/>
      <c r="N668" s="319"/>
      <c r="R668" s="319"/>
      <c r="S668" s="391"/>
    </row>
    <row r="669" spans="2:19" ht="20.25" customHeight="1" x14ac:dyDescent="0.25">
      <c r="B669" s="319"/>
      <c r="C669" s="319"/>
      <c r="D669" s="319"/>
      <c r="E669" s="319"/>
      <c r="F669" s="319"/>
      <c r="H669" s="357"/>
      <c r="I669" s="319"/>
      <c r="J669" s="319"/>
      <c r="K669" s="319"/>
      <c r="L669" s="319"/>
      <c r="M669" s="319"/>
      <c r="N669" s="319"/>
      <c r="R669" s="319"/>
      <c r="S669" s="391"/>
    </row>
    <row r="670" spans="2:19" ht="20.25" customHeight="1" x14ac:dyDescent="0.25">
      <c r="B670" s="319"/>
      <c r="C670" s="319"/>
      <c r="D670" s="319"/>
      <c r="E670" s="319"/>
      <c r="F670" s="319"/>
      <c r="H670" s="357"/>
      <c r="I670" s="319"/>
      <c r="J670" s="319"/>
      <c r="K670" s="319"/>
      <c r="L670" s="319"/>
      <c r="M670" s="319"/>
      <c r="N670" s="319"/>
      <c r="R670" s="319"/>
      <c r="S670" s="391"/>
    </row>
    <row r="671" spans="2:19" ht="20.25" customHeight="1" x14ac:dyDescent="0.25">
      <c r="B671" s="319"/>
      <c r="C671" s="319"/>
      <c r="D671" s="319"/>
      <c r="E671" s="319"/>
      <c r="F671" s="319"/>
      <c r="H671" s="357"/>
      <c r="I671" s="319"/>
      <c r="J671" s="319"/>
      <c r="K671" s="319"/>
      <c r="L671" s="319"/>
      <c r="M671" s="319"/>
      <c r="N671" s="319"/>
      <c r="R671" s="319"/>
      <c r="S671" s="391"/>
    </row>
    <row r="672" spans="2:19" ht="20.25" customHeight="1" x14ac:dyDescent="0.25">
      <c r="B672" s="319"/>
      <c r="C672" s="319"/>
      <c r="D672" s="319"/>
      <c r="E672" s="319"/>
      <c r="F672" s="319"/>
      <c r="H672" s="357"/>
      <c r="I672" s="319"/>
      <c r="J672" s="319"/>
      <c r="K672" s="319"/>
      <c r="L672" s="319"/>
      <c r="M672" s="319"/>
      <c r="N672" s="319"/>
      <c r="R672" s="319"/>
      <c r="S672" s="391"/>
    </row>
    <row r="673" spans="2:19" ht="20.25" customHeight="1" x14ac:dyDescent="0.25">
      <c r="B673" s="319"/>
      <c r="C673" s="319"/>
      <c r="D673" s="319"/>
      <c r="E673" s="319"/>
      <c r="F673" s="319"/>
      <c r="H673" s="357"/>
      <c r="I673" s="319"/>
      <c r="J673" s="319"/>
      <c r="K673" s="319"/>
      <c r="L673" s="319"/>
      <c r="M673" s="319"/>
      <c r="N673" s="319"/>
      <c r="R673" s="319"/>
      <c r="S673" s="391"/>
    </row>
    <row r="674" spans="2:19" ht="20.25" customHeight="1" x14ac:dyDescent="0.25">
      <c r="B674" s="319"/>
      <c r="C674" s="319"/>
      <c r="D674" s="319"/>
      <c r="E674" s="319"/>
      <c r="F674" s="319"/>
      <c r="H674" s="357"/>
      <c r="I674" s="319"/>
      <c r="J674" s="319"/>
      <c r="K674" s="319"/>
      <c r="L674" s="319"/>
      <c r="M674" s="319"/>
      <c r="N674" s="319"/>
      <c r="R674" s="319"/>
      <c r="S674" s="391"/>
    </row>
    <row r="675" spans="2:19" ht="20.25" customHeight="1" x14ac:dyDescent="0.25">
      <c r="B675" s="319"/>
      <c r="C675" s="319"/>
      <c r="D675" s="319"/>
      <c r="E675" s="319"/>
      <c r="F675" s="319"/>
      <c r="H675" s="357"/>
      <c r="I675" s="319"/>
      <c r="J675" s="319"/>
      <c r="K675" s="319"/>
      <c r="L675" s="319"/>
      <c r="M675" s="319"/>
      <c r="N675" s="319"/>
      <c r="R675" s="319"/>
      <c r="S675" s="391"/>
    </row>
    <row r="676" spans="2:19" ht="20.25" customHeight="1" x14ac:dyDescent="0.25">
      <c r="B676" s="319"/>
      <c r="C676" s="319"/>
      <c r="D676" s="319"/>
      <c r="E676" s="319"/>
      <c r="F676" s="319"/>
      <c r="H676" s="357"/>
      <c r="I676" s="319"/>
      <c r="J676" s="319"/>
      <c r="K676" s="319"/>
      <c r="L676" s="319"/>
      <c r="M676" s="319"/>
      <c r="N676" s="319"/>
      <c r="R676" s="319"/>
      <c r="S676" s="391"/>
    </row>
    <row r="677" spans="2:19" ht="20.25" customHeight="1" x14ac:dyDescent="0.25">
      <c r="B677" s="319"/>
      <c r="C677" s="319"/>
      <c r="D677" s="319"/>
      <c r="E677" s="319"/>
      <c r="F677" s="319"/>
      <c r="H677" s="357"/>
      <c r="I677" s="319"/>
      <c r="J677" s="319"/>
      <c r="K677" s="319"/>
      <c r="L677" s="319"/>
      <c r="M677" s="319"/>
      <c r="N677" s="319"/>
      <c r="R677" s="319"/>
      <c r="S677" s="391"/>
    </row>
    <row r="678" spans="2:19" ht="20.25" customHeight="1" x14ac:dyDescent="0.25">
      <c r="B678" s="319"/>
      <c r="C678" s="319"/>
      <c r="D678" s="319"/>
      <c r="E678" s="319"/>
      <c r="F678" s="319"/>
      <c r="H678" s="357"/>
      <c r="I678" s="319"/>
      <c r="J678" s="319"/>
      <c r="K678" s="319"/>
      <c r="L678" s="319"/>
      <c r="M678" s="319"/>
      <c r="N678" s="319"/>
      <c r="R678" s="319"/>
      <c r="S678" s="391"/>
    </row>
    <row r="679" spans="2:19" ht="20.25" customHeight="1" x14ac:dyDescent="0.25">
      <c r="B679" s="319"/>
      <c r="C679" s="319"/>
      <c r="D679" s="319"/>
      <c r="E679" s="319"/>
      <c r="F679" s="319"/>
      <c r="H679" s="357"/>
      <c r="I679" s="319"/>
      <c r="J679" s="319"/>
      <c r="K679" s="319"/>
      <c r="L679" s="319"/>
      <c r="M679" s="319"/>
      <c r="N679" s="319"/>
      <c r="R679" s="319"/>
      <c r="S679" s="391"/>
    </row>
    <row r="680" spans="2:19" ht="20.25" customHeight="1" x14ac:dyDescent="0.25">
      <c r="B680" s="319"/>
      <c r="C680" s="319"/>
      <c r="D680" s="319"/>
      <c r="E680" s="319"/>
      <c r="F680" s="319"/>
      <c r="H680" s="357"/>
      <c r="I680" s="319"/>
      <c r="J680" s="319"/>
      <c r="K680" s="319"/>
      <c r="L680" s="319"/>
      <c r="M680" s="319"/>
      <c r="N680" s="319"/>
      <c r="R680" s="319"/>
      <c r="S680" s="391"/>
    </row>
    <row r="681" spans="2:19" ht="20.25" customHeight="1" x14ac:dyDescent="0.25">
      <c r="B681" s="319"/>
      <c r="C681" s="319"/>
      <c r="D681" s="319"/>
      <c r="E681" s="319"/>
      <c r="F681" s="319"/>
      <c r="H681" s="357"/>
      <c r="I681" s="319"/>
      <c r="J681" s="319"/>
      <c r="K681" s="319"/>
      <c r="L681" s="319"/>
      <c r="M681" s="319"/>
      <c r="N681" s="319"/>
      <c r="R681" s="319"/>
      <c r="S681" s="391"/>
    </row>
    <row r="682" spans="2:19" ht="20.25" customHeight="1" x14ac:dyDescent="0.25">
      <c r="B682" s="319"/>
      <c r="C682" s="319"/>
      <c r="D682" s="319"/>
      <c r="E682" s="319"/>
      <c r="F682" s="319"/>
      <c r="H682" s="357"/>
      <c r="I682" s="319"/>
      <c r="J682" s="319"/>
      <c r="K682" s="319"/>
      <c r="L682" s="319"/>
      <c r="M682" s="319"/>
      <c r="N682" s="319"/>
      <c r="R682" s="319"/>
      <c r="S682" s="391"/>
    </row>
    <row r="683" spans="2:19" ht="20.25" customHeight="1" x14ac:dyDescent="0.25">
      <c r="B683" s="319"/>
      <c r="C683" s="319"/>
      <c r="D683" s="319"/>
      <c r="E683" s="319"/>
      <c r="F683" s="319"/>
      <c r="H683" s="357"/>
      <c r="I683" s="319"/>
      <c r="J683" s="319"/>
      <c r="K683" s="319"/>
      <c r="L683" s="319"/>
      <c r="M683" s="319"/>
      <c r="N683" s="319"/>
      <c r="R683" s="319"/>
      <c r="S683" s="391"/>
    </row>
    <row r="684" spans="2:19" ht="20.25" customHeight="1" x14ac:dyDescent="0.25">
      <c r="B684" s="319"/>
      <c r="C684" s="319"/>
      <c r="D684" s="319"/>
      <c r="E684" s="319"/>
      <c r="F684" s="319"/>
      <c r="H684" s="357"/>
      <c r="I684" s="319"/>
      <c r="J684" s="319"/>
      <c r="K684" s="319"/>
      <c r="L684" s="319"/>
      <c r="M684" s="319"/>
      <c r="N684" s="319"/>
      <c r="R684" s="319"/>
      <c r="S684" s="391"/>
    </row>
    <row r="685" spans="2:19" ht="20.25" customHeight="1" x14ac:dyDescent="0.25">
      <c r="B685" s="319"/>
      <c r="C685" s="319"/>
      <c r="D685" s="319"/>
      <c r="E685" s="319"/>
      <c r="F685" s="319"/>
      <c r="H685" s="357"/>
      <c r="I685" s="319"/>
      <c r="J685" s="319"/>
      <c r="K685" s="319"/>
      <c r="L685" s="319"/>
      <c r="M685" s="319"/>
      <c r="N685" s="319"/>
      <c r="R685" s="319"/>
      <c r="S685" s="391"/>
    </row>
    <row r="686" spans="2:19" ht="20.25" customHeight="1" x14ac:dyDescent="0.25">
      <c r="B686" s="319"/>
      <c r="C686" s="319"/>
      <c r="D686" s="319"/>
      <c r="E686" s="319"/>
      <c r="F686" s="319"/>
      <c r="H686" s="357"/>
      <c r="I686" s="319"/>
      <c r="J686" s="319"/>
      <c r="K686" s="319"/>
      <c r="L686" s="319"/>
      <c r="M686" s="319"/>
      <c r="N686" s="319"/>
      <c r="R686" s="319"/>
      <c r="S686" s="391"/>
    </row>
    <row r="687" spans="2:19" ht="20.25" customHeight="1" x14ac:dyDescent="0.25">
      <c r="B687" s="319"/>
      <c r="C687" s="319"/>
      <c r="D687" s="319"/>
      <c r="E687" s="319"/>
      <c r="F687" s="319"/>
      <c r="H687" s="357"/>
      <c r="I687" s="319"/>
      <c r="J687" s="319"/>
      <c r="K687" s="319"/>
      <c r="L687" s="319"/>
      <c r="M687" s="319"/>
      <c r="N687" s="319"/>
      <c r="R687" s="319"/>
      <c r="S687" s="391"/>
    </row>
    <row r="688" spans="2:19" ht="20.25" customHeight="1" x14ac:dyDescent="0.25">
      <c r="B688" s="319"/>
      <c r="C688" s="319"/>
      <c r="D688" s="319"/>
      <c r="E688" s="319"/>
      <c r="F688" s="319"/>
      <c r="H688" s="357"/>
      <c r="I688" s="319"/>
      <c r="J688" s="319"/>
      <c r="K688" s="319"/>
      <c r="L688" s="319"/>
      <c r="M688" s="319"/>
      <c r="N688" s="319"/>
      <c r="R688" s="319"/>
      <c r="S688" s="391"/>
    </row>
    <row r="689" spans="2:19" ht="20.25" customHeight="1" x14ac:dyDescent="0.25">
      <c r="B689" s="319"/>
      <c r="C689" s="319"/>
      <c r="D689" s="319"/>
      <c r="E689" s="319"/>
      <c r="F689" s="319"/>
      <c r="H689" s="357"/>
      <c r="I689" s="319"/>
      <c r="J689" s="319"/>
      <c r="K689" s="319"/>
      <c r="L689" s="319"/>
      <c r="M689" s="319"/>
      <c r="N689" s="319"/>
      <c r="R689" s="319"/>
      <c r="S689" s="391"/>
    </row>
    <row r="690" spans="2:19" ht="20.25" customHeight="1" x14ac:dyDescent="0.25">
      <c r="B690" s="319"/>
      <c r="C690" s="319"/>
      <c r="D690" s="319"/>
      <c r="E690" s="319"/>
      <c r="F690" s="319"/>
      <c r="H690" s="357"/>
      <c r="I690" s="319"/>
      <c r="J690" s="319"/>
      <c r="K690" s="319"/>
      <c r="L690" s="319"/>
      <c r="M690" s="319"/>
      <c r="N690" s="319"/>
      <c r="R690" s="319"/>
      <c r="S690" s="391"/>
    </row>
    <row r="691" spans="2:19" ht="20.25" customHeight="1" x14ac:dyDescent="0.25">
      <c r="B691" s="319"/>
      <c r="C691" s="319"/>
      <c r="D691" s="319"/>
      <c r="E691" s="319"/>
      <c r="F691" s="319"/>
      <c r="H691" s="357"/>
      <c r="I691" s="319"/>
      <c r="J691" s="319"/>
      <c r="K691" s="319"/>
      <c r="L691" s="319"/>
      <c r="M691" s="319"/>
      <c r="N691" s="319"/>
      <c r="R691" s="319"/>
      <c r="S691" s="391"/>
    </row>
    <row r="692" spans="2:19" ht="20.25" customHeight="1" x14ac:dyDescent="0.25">
      <c r="B692" s="319"/>
      <c r="C692" s="319"/>
      <c r="D692" s="319"/>
      <c r="E692" s="319"/>
      <c r="F692" s="319"/>
      <c r="H692" s="357"/>
      <c r="I692" s="319"/>
      <c r="J692" s="319"/>
      <c r="K692" s="319"/>
      <c r="L692" s="319"/>
      <c r="M692" s="319"/>
      <c r="N692" s="319"/>
      <c r="R692" s="319"/>
      <c r="S692" s="391"/>
    </row>
    <row r="693" spans="2:19" ht="20.25" customHeight="1" x14ac:dyDescent="0.25">
      <c r="B693" s="319"/>
      <c r="C693" s="319"/>
      <c r="D693" s="319"/>
      <c r="E693" s="319"/>
      <c r="F693" s="319"/>
      <c r="H693" s="357"/>
      <c r="I693" s="319"/>
      <c r="J693" s="319"/>
      <c r="K693" s="319"/>
      <c r="L693" s="319"/>
      <c r="M693" s="319"/>
      <c r="N693" s="319"/>
      <c r="R693" s="319"/>
      <c r="S693" s="391"/>
    </row>
    <row r="694" spans="2:19" ht="20.25" customHeight="1" x14ac:dyDescent="0.25">
      <c r="B694" s="319"/>
      <c r="C694" s="319"/>
      <c r="D694" s="319"/>
      <c r="E694" s="319"/>
      <c r="F694" s="319"/>
      <c r="H694" s="357"/>
      <c r="I694" s="319"/>
      <c r="J694" s="319"/>
      <c r="K694" s="319"/>
      <c r="L694" s="319"/>
      <c r="M694" s="319"/>
      <c r="N694" s="319"/>
      <c r="R694" s="319"/>
      <c r="S694" s="391"/>
    </row>
    <row r="695" spans="2:19" ht="20.25" customHeight="1" x14ac:dyDescent="0.25">
      <c r="B695" s="319"/>
      <c r="C695" s="319"/>
      <c r="D695" s="319"/>
      <c r="E695" s="319"/>
      <c r="F695" s="319"/>
      <c r="H695" s="357"/>
      <c r="I695" s="319"/>
      <c r="J695" s="319"/>
      <c r="K695" s="319"/>
      <c r="L695" s="319"/>
      <c r="M695" s="319"/>
      <c r="N695" s="319"/>
      <c r="R695" s="319"/>
      <c r="S695" s="391"/>
    </row>
    <row r="696" spans="2:19" ht="20.25" customHeight="1" x14ac:dyDescent="0.25">
      <c r="B696" s="319"/>
      <c r="C696" s="319"/>
      <c r="D696" s="319"/>
      <c r="E696" s="319"/>
      <c r="F696" s="319"/>
      <c r="H696" s="357"/>
      <c r="I696" s="319"/>
      <c r="J696" s="319"/>
      <c r="K696" s="319"/>
      <c r="L696" s="319"/>
      <c r="M696" s="319"/>
      <c r="N696" s="319"/>
      <c r="R696" s="319"/>
      <c r="S696" s="391"/>
    </row>
    <row r="697" spans="2:19" ht="20.25" customHeight="1" x14ac:dyDescent="0.25">
      <c r="B697" s="319"/>
      <c r="C697" s="319"/>
      <c r="D697" s="319"/>
      <c r="E697" s="319"/>
      <c r="F697" s="319"/>
      <c r="H697" s="357"/>
      <c r="I697" s="319"/>
      <c r="J697" s="319"/>
      <c r="K697" s="319"/>
      <c r="L697" s="319"/>
      <c r="M697" s="319"/>
      <c r="N697" s="319"/>
      <c r="R697" s="319"/>
      <c r="S697" s="391"/>
    </row>
    <row r="698" spans="2:19" ht="20.25" customHeight="1" x14ac:dyDescent="0.25">
      <c r="B698" s="319"/>
      <c r="C698" s="319"/>
      <c r="D698" s="319"/>
      <c r="E698" s="319"/>
      <c r="F698" s="319"/>
      <c r="H698" s="357"/>
      <c r="I698" s="319"/>
      <c r="J698" s="319"/>
      <c r="K698" s="319"/>
      <c r="L698" s="319"/>
      <c r="M698" s="319"/>
      <c r="N698" s="319"/>
      <c r="R698" s="319"/>
      <c r="S698" s="391"/>
    </row>
    <row r="699" spans="2:19" ht="20.25" customHeight="1" x14ac:dyDescent="0.25">
      <c r="B699" s="319"/>
      <c r="C699" s="319"/>
      <c r="D699" s="319"/>
      <c r="E699" s="319"/>
      <c r="F699" s="319"/>
      <c r="H699" s="357"/>
      <c r="I699" s="319"/>
      <c r="J699" s="319"/>
      <c r="K699" s="319"/>
      <c r="L699" s="319"/>
      <c r="M699" s="319"/>
      <c r="N699" s="319"/>
      <c r="R699" s="319"/>
      <c r="S699" s="391"/>
    </row>
    <row r="700" spans="2:19" ht="20.25" customHeight="1" x14ac:dyDescent="0.25">
      <c r="B700" s="319"/>
      <c r="C700" s="319"/>
      <c r="D700" s="319"/>
      <c r="E700" s="319"/>
      <c r="F700" s="319"/>
      <c r="H700" s="357"/>
      <c r="I700" s="319"/>
      <c r="J700" s="319"/>
      <c r="K700" s="319"/>
      <c r="L700" s="319"/>
      <c r="M700" s="319"/>
      <c r="N700" s="319"/>
      <c r="R700" s="319"/>
      <c r="S700" s="391"/>
    </row>
    <row r="701" spans="2:19" ht="20.25" customHeight="1" x14ac:dyDescent="0.25">
      <c r="B701" s="319"/>
      <c r="C701" s="319"/>
      <c r="D701" s="319"/>
      <c r="E701" s="319"/>
      <c r="F701" s="319"/>
      <c r="H701" s="357"/>
      <c r="I701" s="319"/>
      <c r="J701" s="319"/>
      <c r="K701" s="319"/>
      <c r="L701" s="319"/>
      <c r="M701" s="319"/>
      <c r="N701" s="319"/>
      <c r="R701" s="319"/>
      <c r="S701" s="391"/>
    </row>
    <row r="702" spans="2:19" ht="20.25" customHeight="1" x14ac:dyDescent="0.25">
      <c r="B702" s="319"/>
      <c r="C702" s="319"/>
      <c r="D702" s="319"/>
      <c r="E702" s="319"/>
      <c r="F702" s="319"/>
      <c r="H702" s="357"/>
      <c r="I702" s="319"/>
      <c r="J702" s="319"/>
      <c r="K702" s="319"/>
      <c r="L702" s="319"/>
      <c r="M702" s="319"/>
      <c r="N702" s="319"/>
      <c r="R702" s="319"/>
      <c r="S702" s="391"/>
    </row>
    <row r="703" spans="2:19" ht="20.25" customHeight="1" x14ac:dyDescent="0.25">
      <c r="B703" s="319"/>
      <c r="C703" s="319"/>
      <c r="D703" s="319"/>
      <c r="E703" s="319"/>
      <c r="F703" s="319"/>
      <c r="H703" s="357"/>
      <c r="I703" s="319"/>
      <c r="J703" s="319"/>
      <c r="K703" s="319"/>
      <c r="L703" s="319"/>
      <c r="M703" s="319"/>
      <c r="N703" s="319"/>
      <c r="R703" s="319"/>
      <c r="S703" s="391"/>
    </row>
    <row r="704" spans="2:19" ht="20.25" customHeight="1" x14ac:dyDescent="0.25">
      <c r="B704" s="319"/>
      <c r="C704" s="319"/>
      <c r="D704" s="319"/>
      <c r="E704" s="319"/>
      <c r="F704" s="319"/>
      <c r="H704" s="357"/>
      <c r="I704" s="319"/>
      <c r="J704" s="319"/>
      <c r="K704" s="319"/>
      <c r="L704" s="319"/>
      <c r="M704" s="319"/>
      <c r="N704" s="319"/>
      <c r="R704" s="319"/>
      <c r="S704" s="391"/>
    </row>
    <row r="705" spans="2:19" ht="20.25" customHeight="1" x14ac:dyDescent="0.25">
      <c r="B705" s="319"/>
      <c r="C705" s="319"/>
      <c r="D705" s="319"/>
      <c r="E705" s="319"/>
      <c r="F705" s="319"/>
      <c r="H705" s="357"/>
      <c r="I705" s="319"/>
      <c r="J705" s="319"/>
      <c r="K705" s="319"/>
      <c r="L705" s="319"/>
      <c r="M705" s="319"/>
      <c r="N705" s="319"/>
      <c r="R705" s="319"/>
      <c r="S705" s="391"/>
    </row>
    <row r="706" spans="2:19" ht="20.25" customHeight="1" x14ac:dyDescent="0.25">
      <c r="B706" s="319"/>
      <c r="C706" s="319"/>
      <c r="D706" s="319"/>
      <c r="E706" s="319"/>
      <c r="F706" s="319"/>
      <c r="H706" s="357"/>
      <c r="I706" s="319"/>
      <c r="J706" s="319"/>
      <c r="K706" s="319"/>
      <c r="L706" s="319"/>
      <c r="M706" s="319"/>
      <c r="N706" s="319"/>
      <c r="R706" s="319"/>
      <c r="S706" s="391"/>
    </row>
    <row r="707" spans="2:19" ht="20.25" customHeight="1" x14ac:dyDescent="0.25">
      <c r="B707" s="319"/>
      <c r="C707" s="319"/>
      <c r="D707" s="319"/>
      <c r="E707" s="319"/>
      <c r="F707" s="319"/>
      <c r="H707" s="357"/>
      <c r="I707" s="319"/>
      <c r="J707" s="319"/>
      <c r="K707" s="319"/>
      <c r="L707" s="319"/>
      <c r="M707" s="319"/>
      <c r="N707" s="319"/>
      <c r="R707" s="319"/>
      <c r="S707" s="391"/>
    </row>
    <row r="708" spans="2:19" ht="20.25" customHeight="1" x14ac:dyDescent="0.25">
      <c r="B708" s="319"/>
      <c r="C708" s="319"/>
      <c r="D708" s="319"/>
      <c r="E708" s="319"/>
      <c r="F708" s="319"/>
      <c r="H708" s="357"/>
      <c r="I708" s="319"/>
      <c r="J708" s="319"/>
      <c r="K708" s="319"/>
      <c r="L708" s="319"/>
      <c r="M708" s="319"/>
      <c r="N708" s="319"/>
      <c r="R708" s="319"/>
      <c r="S708" s="391"/>
    </row>
    <row r="709" spans="2:19" ht="20.25" customHeight="1" x14ac:dyDescent="0.25">
      <c r="B709" s="319"/>
      <c r="C709" s="319"/>
      <c r="D709" s="319"/>
      <c r="E709" s="319"/>
      <c r="F709" s="319"/>
      <c r="H709" s="357"/>
      <c r="I709" s="319"/>
      <c r="J709" s="319"/>
      <c r="K709" s="319"/>
      <c r="L709" s="319"/>
      <c r="M709" s="319"/>
      <c r="N709" s="319"/>
      <c r="R709" s="319"/>
      <c r="S709" s="391"/>
    </row>
    <row r="710" spans="2:19" ht="20.25" customHeight="1" x14ac:dyDescent="0.25">
      <c r="B710" s="319"/>
      <c r="C710" s="319"/>
      <c r="D710" s="319"/>
      <c r="E710" s="319"/>
      <c r="F710" s="319"/>
      <c r="H710" s="357"/>
      <c r="I710" s="319"/>
      <c r="J710" s="319"/>
      <c r="K710" s="319"/>
      <c r="L710" s="319"/>
      <c r="M710" s="319"/>
      <c r="N710" s="319"/>
      <c r="R710" s="319"/>
      <c r="S710" s="391"/>
    </row>
    <row r="711" spans="2:19" ht="20.25" customHeight="1" x14ac:dyDescent="0.25">
      <c r="B711" s="319"/>
      <c r="C711" s="319"/>
      <c r="D711" s="319"/>
      <c r="E711" s="319"/>
      <c r="F711" s="319"/>
      <c r="H711" s="357"/>
      <c r="I711" s="319"/>
      <c r="J711" s="319"/>
      <c r="K711" s="319"/>
      <c r="L711" s="319"/>
      <c r="M711" s="319"/>
      <c r="N711" s="319"/>
      <c r="R711" s="319"/>
      <c r="S711" s="391"/>
    </row>
    <row r="712" spans="2:19" ht="20.25" customHeight="1" x14ac:dyDescent="0.25">
      <c r="B712" s="319"/>
      <c r="C712" s="319"/>
      <c r="D712" s="319"/>
      <c r="E712" s="319"/>
      <c r="F712" s="319"/>
      <c r="H712" s="357"/>
      <c r="I712" s="319"/>
      <c r="J712" s="319"/>
      <c r="K712" s="319"/>
      <c r="L712" s="319"/>
      <c r="M712" s="319"/>
      <c r="N712" s="319"/>
      <c r="R712" s="319"/>
      <c r="S712" s="391"/>
    </row>
    <row r="713" spans="2:19" ht="20.25" customHeight="1" x14ac:dyDescent="0.25">
      <c r="B713" s="319"/>
      <c r="C713" s="319"/>
      <c r="D713" s="319"/>
      <c r="E713" s="319"/>
      <c r="F713" s="319"/>
      <c r="H713" s="357"/>
      <c r="I713" s="319"/>
      <c r="J713" s="319"/>
      <c r="K713" s="319"/>
      <c r="L713" s="319"/>
      <c r="M713" s="319"/>
      <c r="N713" s="319"/>
      <c r="R713" s="319"/>
      <c r="S713" s="391"/>
    </row>
    <row r="714" spans="2:19" ht="20.25" customHeight="1" x14ac:dyDescent="0.25">
      <c r="B714" s="319"/>
      <c r="C714" s="319"/>
      <c r="D714" s="319"/>
      <c r="E714" s="319"/>
      <c r="F714" s="319"/>
      <c r="H714" s="357"/>
      <c r="I714" s="319"/>
      <c r="J714" s="319"/>
      <c r="K714" s="319"/>
      <c r="L714" s="319"/>
      <c r="M714" s="319"/>
      <c r="N714" s="319"/>
      <c r="R714" s="319"/>
      <c r="S714" s="391"/>
    </row>
    <row r="715" spans="2:19" ht="20.25" customHeight="1" x14ac:dyDescent="0.25">
      <c r="B715" s="319"/>
      <c r="C715" s="319"/>
      <c r="D715" s="319"/>
      <c r="E715" s="319"/>
      <c r="F715" s="319"/>
      <c r="H715" s="357"/>
      <c r="I715" s="319"/>
      <c r="J715" s="319"/>
      <c r="K715" s="319"/>
      <c r="L715" s="319"/>
      <c r="M715" s="319"/>
      <c r="N715" s="319"/>
      <c r="R715" s="319"/>
      <c r="S715" s="391"/>
    </row>
    <row r="716" spans="2:19" ht="20.25" customHeight="1" x14ac:dyDescent="0.25">
      <c r="B716" s="319"/>
      <c r="C716" s="319"/>
      <c r="D716" s="319"/>
      <c r="E716" s="319"/>
      <c r="F716" s="319"/>
      <c r="H716" s="357"/>
      <c r="I716" s="319"/>
      <c r="J716" s="319"/>
      <c r="K716" s="319"/>
      <c r="L716" s="319"/>
      <c r="M716" s="319"/>
      <c r="N716" s="319"/>
      <c r="R716" s="319"/>
      <c r="S716" s="391"/>
    </row>
    <row r="717" spans="2:19" ht="20.25" customHeight="1" x14ac:dyDescent="0.25">
      <c r="B717" s="319"/>
      <c r="C717" s="319"/>
      <c r="D717" s="319"/>
      <c r="E717" s="319"/>
      <c r="F717" s="319"/>
      <c r="H717" s="357"/>
      <c r="I717" s="319"/>
      <c r="J717" s="319"/>
      <c r="K717" s="319"/>
      <c r="L717" s="319"/>
      <c r="M717" s="319"/>
      <c r="N717" s="319"/>
      <c r="R717" s="319"/>
      <c r="S717" s="391"/>
    </row>
    <row r="718" spans="2:19" ht="20.25" customHeight="1" x14ac:dyDescent="0.25">
      <c r="B718" s="319"/>
      <c r="C718" s="319"/>
      <c r="D718" s="319"/>
      <c r="E718" s="319"/>
      <c r="F718" s="319"/>
      <c r="H718" s="357"/>
      <c r="I718" s="319"/>
      <c r="J718" s="319"/>
      <c r="K718" s="319"/>
      <c r="L718" s="319"/>
      <c r="M718" s="319"/>
      <c r="N718" s="319"/>
      <c r="R718" s="319"/>
      <c r="S718" s="391"/>
    </row>
    <row r="719" spans="2:19" ht="20.25" customHeight="1" x14ac:dyDescent="0.25">
      <c r="B719" s="319"/>
      <c r="C719" s="319"/>
      <c r="D719" s="319"/>
      <c r="E719" s="319"/>
      <c r="F719" s="319"/>
      <c r="H719" s="357"/>
      <c r="I719" s="319"/>
      <c r="J719" s="319"/>
      <c r="K719" s="319"/>
      <c r="L719" s="319"/>
      <c r="M719" s="319"/>
      <c r="N719" s="319"/>
      <c r="R719" s="319"/>
      <c r="S719" s="391"/>
    </row>
    <row r="720" spans="2:19" ht="20.25" customHeight="1" x14ac:dyDescent="0.25">
      <c r="B720" s="319"/>
      <c r="C720" s="319"/>
      <c r="D720" s="319"/>
      <c r="E720" s="319"/>
      <c r="F720" s="319"/>
      <c r="H720" s="357"/>
      <c r="I720" s="319"/>
      <c r="J720" s="319"/>
      <c r="K720" s="319"/>
      <c r="L720" s="319"/>
      <c r="M720" s="319"/>
      <c r="N720" s="319"/>
      <c r="R720" s="319"/>
      <c r="S720" s="391"/>
    </row>
    <row r="721" spans="2:19" ht="20.25" customHeight="1" x14ac:dyDescent="0.25">
      <c r="B721" s="319"/>
      <c r="C721" s="319"/>
      <c r="D721" s="319"/>
      <c r="E721" s="319"/>
      <c r="F721" s="319"/>
      <c r="H721" s="357"/>
      <c r="I721" s="319"/>
      <c r="J721" s="319"/>
      <c r="K721" s="319"/>
      <c r="L721" s="319"/>
      <c r="M721" s="319"/>
      <c r="N721" s="319"/>
      <c r="R721" s="319"/>
      <c r="S721" s="391"/>
    </row>
    <row r="722" spans="2:19" ht="20.25" customHeight="1" x14ac:dyDescent="0.25">
      <c r="B722" s="319"/>
      <c r="C722" s="319"/>
      <c r="D722" s="319"/>
      <c r="E722" s="319"/>
      <c r="F722" s="319"/>
      <c r="H722" s="357"/>
      <c r="I722" s="319"/>
      <c r="J722" s="319"/>
      <c r="K722" s="319"/>
      <c r="L722" s="319"/>
      <c r="M722" s="319"/>
      <c r="N722" s="319"/>
      <c r="R722" s="319"/>
      <c r="S722" s="391"/>
    </row>
    <row r="723" spans="2:19" ht="20.25" customHeight="1" x14ac:dyDescent="0.25">
      <c r="B723" s="319"/>
      <c r="C723" s="319"/>
      <c r="D723" s="319"/>
      <c r="E723" s="319"/>
      <c r="F723" s="319"/>
      <c r="H723" s="357"/>
      <c r="I723" s="319"/>
      <c r="J723" s="319"/>
      <c r="K723" s="319"/>
      <c r="L723" s="319"/>
      <c r="M723" s="319"/>
      <c r="N723" s="319"/>
      <c r="R723" s="319"/>
      <c r="S723" s="391"/>
    </row>
    <row r="724" spans="2:19" ht="20.25" customHeight="1" x14ac:dyDescent="0.25">
      <c r="B724" s="319"/>
      <c r="C724" s="319"/>
      <c r="D724" s="319"/>
      <c r="E724" s="319"/>
      <c r="F724" s="319"/>
      <c r="H724" s="357"/>
      <c r="I724" s="319"/>
      <c r="J724" s="319"/>
      <c r="K724" s="319"/>
      <c r="L724" s="319"/>
      <c r="M724" s="319"/>
      <c r="N724" s="319"/>
      <c r="R724" s="319"/>
      <c r="S724" s="391"/>
    </row>
    <row r="725" spans="2:19" ht="20.25" customHeight="1" x14ac:dyDescent="0.25">
      <c r="B725" s="319"/>
      <c r="C725" s="319"/>
      <c r="D725" s="319"/>
      <c r="E725" s="319"/>
      <c r="F725" s="319"/>
      <c r="H725" s="357"/>
      <c r="I725" s="319"/>
      <c r="J725" s="319"/>
      <c r="K725" s="319"/>
      <c r="L725" s="319"/>
      <c r="M725" s="319"/>
      <c r="N725" s="319"/>
      <c r="R725" s="319"/>
      <c r="S725" s="391"/>
    </row>
    <row r="726" spans="2:19" ht="20.25" customHeight="1" x14ac:dyDescent="0.25">
      <c r="B726" s="319"/>
      <c r="C726" s="319"/>
      <c r="D726" s="319"/>
      <c r="E726" s="319"/>
      <c r="F726" s="319"/>
      <c r="H726" s="357"/>
      <c r="I726" s="319"/>
      <c r="J726" s="319"/>
      <c r="K726" s="319"/>
      <c r="L726" s="319"/>
      <c r="M726" s="319"/>
      <c r="N726" s="319"/>
      <c r="R726" s="319"/>
      <c r="S726" s="391"/>
    </row>
    <row r="727" spans="2:19" ht="20.25" customHeight="1" x14ac:dyDescent="0.25">
      <c r="B727" s="319"/>
      <c r="C727" s="319"/>
      <c r="D727" s="319"/>
      <c r="E727" s="319"/>
      <c r="F727" s="319"/>
      <c r="H727" s="357"/>
      <c r="I727" s="319"/>
      <c r="J727" s="319"/>
      <c r="K727" s="319"/>
      <c r="L727" s="319"/>
      <c r="M727" s="319"/>
      <c r="N727" s="319"/>
      <c r="R727" s="319"/>
      <c r="S727" s="391"/>
    </row>
    <row r="728" spans="2:19" ht="20.25" customHeight="1" x14ac:dyDescent="0.25">
      <c r="B728" s="319"/>
      <c r="C728" s="319"/>
      <c r="D728" s="319"/>
      <c r="E728" s="319"/>
      <c r="F728" s="319"/>
      <c r="H728" s="357"/>
      <c r="I728" s="319"/>
      <c r="J728" s="319"/>
      <c r="K728" s="319"/>
      <c r="L728" s="319"/>
      <c r="M728" s="319"/>
      <c r="N728" s="319"/>
      <c r="R728" s="319"/>
      <c r="S728" s="391"/>
    </row>
    <row r="729" spans="2:19" ht="20.25" customHeight="1" x14ac:dyDescent="0.25">
      <c r="B729" s="319"/>
      <c r="C729" s="319"/>
      <c r="D729" s="319"/>
      <c r="E729" s="319"/>
      <c r="F729" s="319"/>
      <c r="H729" s="357"/>
      <c r="I729" s="319"/>
      <c r="J729" s="319"/>
      <c r="K729" s="319"/>
      <c r="L729" s="319"/>
      <c r="M729" s="319"/>
      <c r="N729" s="319"/>
      <c r="R729" s="319"/>
      <c r="S729" s="391"/>
    </row>
    <row r="730" spans="2:19" ht="20.25" customHeight="1" x14ac:dyDescent="0.25">
      <c r="B730" s="319"/>
      <c r="C730" s="319"/>
      <c r="D730" s="319"/>
      <c r="E730" s="319"/>
      <c r="F730" s="319"/>
      <c r="H730" s="357"/>
      <c r="I730" s="319"/>
      <c r="J730" s="319"/>
      <c r="K730" s="319"/>
      <c r="L730" s="319"/>
      <c r="M730" s="319"/>
      <c r="N730" s="319"/>
      <c r="R730" s="319"/>
      <c r="S730" s="391"/>
    </row>
    <row r="731" spans="2:19" ht="20.25" customHeight="1" x14ac:dyDescent="0.25">
      <c r="B731" s="319"/>
      <c r="C731" s="319"/>
      <c r="D731" s="319"/>
      <c r="E731" s="319"/>
      <c r="F731" s="319"/>
      <c r="H731" s="357"/>
      <c r="I731" s="319"/>
      <c r="J731" s="319"/>
      <c r="K731" s="319"/>
      <c r="L731" s="319"/>
      <c r="M731" s="319"/>
      <c r="N731" s="319"/>
      <c r="R731" s="319"/>
      <c r="S731" s="391"/>
    </row>
    <row r="732" spans="2:19" ht="20.25" customHeight="1" x14ac:dyDescent="0.25">
      <c r="B732" s="319"/>
      <c r="C732" s="319"/>
      <c r="D732" s="319"/>
      <c r="E732" s="319"/>
      <c r="F732" s="319"/>
      <c r="H732" s="357"/>
      <c r="I732" s="319"/>
      <c r="J732" s="319"/>
      <c r="K732" s="319"/>
      <c r="L732" s="319"/>
      <c r="M732" s="319"/>
      <c r="N732" s="319"/>
      <c r="R732" s="319"/>
      <c r="S732" s="391"/>
    </row>
    <row r="733" spans="2:19" ht="20.25" customHeight="1" x14ac:dyDescent="0.25">
      <c r="B733" s="319"/>
      <c r="C733" s="319"/>
      <c r="D733" s="319"/>
      <c r="E733" s="319"/>
      <c r="F733" s="319"/>
      <c r="H733" s="357"/>
      <c r="I733" s="319"/>
      <c r="J733" s="319"/>
      <c r="K733" s="319"/>
      <c r="L733" s="319"/>
      <c r="M733" s="319"/>
      <c r="N733" s="319"/>
      <c r="R733" s="319"/>
      <c r="S733" s="391"/>
    </row>
    <row r="734" spans="2:19" ht="20.25" customHeight="1" x14ac:dyDescent="0.25">
      <c r="B734" s="319"/>
      <c r="C734" s="319"/>
      <c r="D734" s="319"/>
      <c r="E734" s="319"/>
      <c r="F734" s="319"/>
      <c r="H734" s="357"/>
      <c r="I734" s="319"/>
      <c r="J734" s="319"/>
      <c r="K734" s="319"/>
      <c r="L734" s="319"/>
      <c r="M734" s="319"/>
      <c r="N734" s="319"/>
      <c r="R734" s="319"/>
      <c r="S734" s="391"/>
    </row>
    <row r="735" spans="2:19" ht="20.25" customHeight="1" x14ac:dyDescent="0.25">
      <c r="B735" s="319"/>
      <c r="C735" s="319"/>
      <c r="D735" s="319"/>
      <c r="E735" s="319"/>
      <c r="F735" s="319"/>
      <c r="H735" s="357"/>
      <c r="I735" s="319"/>
      <c r="J735" s="319"/>
      <c r="K735" s="319"/>
      <c r="L735" s="319"/>
      <c r="M735" s="319"/>
      <c r="N735" s="319"/>
      <c r="R735" s="319"/>
      <c r="S735" s="391"/>
    </row>
    <row r="736" spans="2:19" ht="20.25" customHeight="1" x14ac:dyDescent="0.25">
      <c r="B736" s="319"/>
      <c r="C736" s="319"/>
      <c r="D736" s="319"/>
      <c r="E736" s="319"/>
      <c r="F736" s="319"/>
      <c r="H736" s="357"/>
      <c r="I736" s="319"/>
      <c r="J736" s="319"/>
      <c r="K736" s="319"/>
      <c r="L736" s="319"/>
      <c r="M736" s="319"/>
      <c r="N736" s="319"/>
      <c r="R736" s="319"/>
      <c r="S736" s="391"/>
    </row>
    <row r="737" spans="2:19" ht="20.25" customHeight="1" x14ac:dyDescent="0.25">
      <c r="B737" s="319"/>
      <c r="C737" s="319"/>
      <c r="D737" s="319"/>
      <c r="E737" s="319"/>
      <c r="F737" s="319"/>
      <c r="H737" s="357"/>
      <c r="I737" s="319"/>
      <c r="J737" s="319"/>
      <c r="K737" s="319"/>
      <c r="L737" s="319"/>
      <c r="M737" s="319"/>
      <c r="N737" s="319"/>
      <c r="R737" s="319"/>
      <c r="S737" s="391"/>
    </row>
    <row r="738" spans="2:19" ht="20.25" customHeight="1" x14ac:dyDescent="0.25">
      <c r="B738" s="319"/>
      <c r="C738" s="319"/>
      <c r="D738" s="319"/>
      <c r="E738" s="319"/>
      <c r="F738" s="319"/>
      <c r="H738" s="357"/>
      <c r="I738" s="319"/>
      <c r="J738" s="319"/>
      <c r="K738" s="319"/>
      <c r="L738" s="319"/>
      <c r="M738" s="319"/>
      <c r="N738" s="319"/>
      <c r="R738" s="319"/>
      <c r="S738" s="391"/>
    </row>
    <row r="739" spans="2:19" ht="20.25" customHeight="1" x14ac:dyDescent="0.25">
      <c r="B739" s="319"/>
      <c r="C739" s="319"/>
      <c r="D739" s="319"/>
      <c r="E739" s="319"/>
      <c r="F739" s="319"/>
      <c r="H739" s="357"/>
      <c r="I739" s="319"/>
      <c r="J739" s="319"/>
      <c r="K739" s="319"/>
      <c r="L739" s="319"/>
      <c r="M739" s="319"/>
      <c r="N739" s="319"/>
      <c r="R739" s="319"/>
      <c r="S739" s="391"/>
    </row>
    <row r="740" spans="2:19" ht="20.25" customHeight="1" x14ac:dyDescent="0.25">
      <c r="B740" s="319"/>
      <c r="C740" s="319"/>
      <c r="D740" s="319"/>
      <c r="E740" s="319"/>
      <c r="F740" s="319"/>
      <c r="H740" s="357"/>
      <c r="I740" s="319"/>
      <c r="J740" s="319"/>
      <c r="K740" s="319"/>
      <c r="L740" s="319"/>
      <c r="M740" s="319"/>
      <c r="N740" s="319"/>
      <c r="R740" s="319"/>
      <c r="S740" s="391"/>
    </row>
    <row r="741" spans="2:19" ht="20.25" customHeight="1" x14ac:dyDescent="0.25">
      <c r="B741" s="319"/>
      <c r="C741" s="319"/>
      <c r="D741" s="319"/>
      <c r="E741" s="319"/>
      <c r="F741" s="319"/>
      <c r="H741" s="357"/>
      <c r="I741" s="319"/>
      <c r="J741" s="319"/>
      <c r="K741" s="319"/>
      <c r="L741" s="319"/>
      <c r="M741" s="319"/>
      <c r="N741" s="319"/>
      <c r="R741" s="319"/>
      <c r="S741" s="391"/>
    </row>
    <row r="742" spans="2:19" ht="20.25" customHeight="1" x14ac:dyDescent="0.25">
      <c r="B742" s="319"/>
      <c r="C742" s="319"/>
      <c r="D742" s="319"/>
      <c r="E742" s="319"/>
      <c r="F742" s="319"/>
      <c r="H742" s="357"/>
      <c r="I742" s="319"/>
      <c r="J742" s="319"/>
      <c r="K742" s="319"/>
      <c r="L742" s="319"/>
      <c r="M742" s="319"/>
      <c r="N742" s="319"/>
      <c r="R742" s="319"/>
      <c r="S742" s="391"/>
    </row>
    <row r="743" spans="2:19" ht="20.25" customHeight="1" x14ac:dyDescent="0.25">
      <c r="B743" s="319"/>
      <c r="C743" s="319"/>
      <c r="D743" s="319"/>
      <c r="E743" s="319"/>
      <c r="F743" s="319"/>
      <c r="H743" s="357"/>
      <c r="I743" s="319"/>
      <c r="J743" s="319"/>
      <c r="K743" s="319"/>
      <c r="L743" s="319"/>
      <c r="M743" s="319"/>
      <c r="N743" s="319"/>
      <c r="R743" s="319"/>
      <c r="S743" s="391"/>
    </row>
    <row r="744" spans="2:19" ht="20.25" customHeight="1" x14ac:dyDescent="0.25">
      <c r="B744" s="319"/>
      <c r="C744" s="319"/>
      <c r="D744" s="319"/>
      <c r="E744" s="319"/>
      <c r="F744" s="319"/>
      <c r="H744" s="357"/>
      <c r="I744" s="319"/>
      <c r="J744" s="319"/>
      <c r="K744" s="319"/>
      <c r="L744" s="319"/>
      <c r="M744" s="319"/>
      <c r="N744" s="319"/>
      <c r="R744" s="319"/>
      <c r="S744" s="391"/>
    </row>
    <row r="745" spans="2:19" ht="20.25" customHeight="1" x14ac:dyDescent="0.25">
      <c r="B745" s="319"/>
      <c r="C745" s="319"/>
      <c r="D745" s="319"/>
      <c r="E745" s="319"/>
      <c r="F745" s="319"/>
      <c r="H745" s="357"/>
      <c r="I745" s="319"/>
      <c r="J745" s="319"/>
      <c r="K745" s="319"/>
      <c r="L745" s="319"/>
      <c r="M745" s="319"/>
      <c r="N745" s="319"/>
      <c r="R745" s="319"/>
      <c r="S745" s="391"/>
    </row>
    <row r="746" spans="2:19" ht="20.25" customHeight="1" x14ac:dyDescent="0.25">
      <c r="B746" s="319"/>
      <c r="C746" s="319"/>
      <c r="D746" s="319"/>
      <c r="E746" s="319"/>
      <c r="F746" s="319"/>
      <c r="H746" s="357"/>
      <c r="I746" s="319"/>
      <c r="J746" s="319"/>
      <c r="K746" s="319"/>
      <c r="L746" s="319"/>
      <c r="M746" s="319"/>
      <c r="N746" s="319"/>
      <c r="R746" s="319"/>
      <c r="S746" s="391"/>
    </row>
    <row r="747" spans="2:19" ht="20.25" customHeight="1" x14ac:dyDescent="0.25">
      <c r="B747" s="319"/>
      <c r="C747" s="319"/>
      <c r="D747" s="319"/>
      <c r="E747" s="319"/>
      <c r="F747" s="319"/>
      <c r="H747" s="357"/>
      <c r="I747" s="319"/>
      <c r="J747" s="319"/>
      <c r="K747" s="319"/>
      <c r="L747" s="319"/>
      <c r="M747" s="319"/>
      <c r="N747" s="319"/>
      <c r="R747" s="319"/>
      <c r="S747" s="391"/>
    </row>
    <row r="748" spans="2:19" ht="20.25" customHeight="1" x14ac:dyDescent="0.25">
      <c r="B748" s="319"/>
      <c r="C748" s="319"/>
      <c r="D748" s="319"/>
      <c r="E748" s="319"/>
      <c r="F748" s="319"/>
      <c r="H748" s="357"/>
      <c r="I748" s="319"/>
      <c r="J748" s="319"/>
      <c r="K748" s="319"/>
      <c r="L748" s="319"/>
      <c r="M748" s="319"/>
      <c r="N748" s="319"/>
      <c r="R748" s="319"/>
      <c r="S748" s="391"/>
    </row>
    <row r="749" spans="2:19" ht="20.25" customHeight="1" x14ac:dyDescent="0.25">
      <c r="B749" s="319"/>
      <c r="C749" s="319"/>
      <c r="D749" s="319"/>
      <c r="E749" s="319"/>
      <c r="F749" s="319"/>
      <c r="H749" s="357"/>
      <c r="I749" s="319"/>
      <c r="J749" s="319"/>
      <c r="K749" s="319"/>
      <c r="L749" s="319"/>
      <c r="M749" s="319"/>
      <c r="N749" s="319"/>
      <c r="R749" s="319"/>
      <c r="S749" s="391"/>
    </row>
    <row r="750" spans="2:19" ht="20.25" customHeight="1" x14ac:dyDescent="0.25">
      <c r="B750" s="319"/>
      <c r="C750" s="319"/>
      <c r="D750" s="319"/>
      <c r="E750" s="319"/>
      <c r="F750" s="319"/>
      <c r="H750" s="357"/>
      <c r="I750" s="319"/>
      <c r="J750" s="319"/>
      <c r="K750" s="319"/>
      <c r="L750" s="319"/>
      <c r="M750" s="319"/>
      <c r="N750" s="319"/>
      <c r="R750" s="319"/>
      <c r="S750" s="391"/>
    </row>
    <row r="751" spans="2:19" ht="20.25" customHeight="1" x14ac:dyDescent="0.25">
      <c r="B751" s="319"/>
      <c r="C751" s="319"/>
      <c r="D751" s="319"/>
      <c r="E751" s="319"/>
      <c r="F751" s="319"/>
      <c r="H751" s="357"/>
      <c r="I751" s="319"/>
      <c r="J751" s="319"/>
      <c r="K751" s="319"/>
      <c r="L751" s="319"/>
      <c r="M751" s="319"/>
      <c r="N751" s="319"/>
      <c r="R751" s="319"/>
      <c r="S751" s="391"/>
    </row>
    <row r="752" spans="2:19" ht="20.25" customHeight="1" x14ac:dyDescent="0.25">
      <c r="B752" s="319"/>
      <c r="C752" s="319"/>
      <c r="D752" s="319"/>
      <c r="E752" s="319"/>
      <c r="F752" s="319"/>
      <c r="H752" s="357"/>
      <c r="I752" s="319"/>
      <c r="J752" s="319"/>
      <c r="K752" s="319"/>
      <c r="L752" s="319"/>
      <c r="M752" s="319"/>
      <c r="N752" s="319"/>
      <c r="R752" s="319"/>
      <c r="S752" s="391"/>
    </row>
    <row r="753" spans="2:19" ht="20.25" customHeight="1" x14ac:dyDescent="0.25">
      <c r="B753" s="319"/>
      <c r="C753" s="319"/>
      <c r="D753" s="319"/>
      <c r="E753" s="319"/>
      <c r="F753" s="319"/>
      <c r="H753" s="357"/>
      <c r="I753" s="319"/>
      <c r="J753" s="319"/>
      <c r="K753" s="319"/>
      <c r="L753" s="319"/>
      <c r="M753" s="319"/>
      <c r="N753" s="319"/>
      <c r="R753" s="319"/>
      <c r="S753" s="391"/>
    </row>
    <row r="754" spans="2:19" ht="20.25" customHeight="1" x14ac:dyDescent="0.25">
      <c r="B754" s="319"/>
      <c r="C754" s="319"/>
      <c r="D754" s="319"/>
      <c r="E754" s="319"/>
      <c r="F754" s="319"/>
      <c r="H754" s="357"/>
      <c r="I754" s="319"/>
      <c r="J754" s="319"/>
      <c r="K754" s="319"/>
      <c r="L754" s="319"/>
      <c r="M754" s="319"/>
      <c r="N754" s="319"/>
      <c r="R754" s="319"/>
      <c r="S754" s="391"/>
    </row>
    <row r="755" spans="2:19" ht="20.25" customHeight="1" x14ac:dyDescent="0.25">
      <c r="B755" s="319"/>
      <c r="C755" s="319"/>
      <c r="D755" s="319"/>
      <c r="E755" s="319"/>
      <c r="F755" s="319"/>
      <c r="H755" s="357"/>
      <c r="I755" s="319"/>
      <c r="J755" s="319"/>
      <c r="K755" s="319"/>
      <c r="L755" s="319"/>
      <c r="M755" s="319"/>
      <c r="N755" s="319"/>
      <c r="R755" s="319"/>
      <c r="S755" s="391"/>
    </row>
    <row r="756" spans="2:19" ht="20.25" customHeight="1" x14ac:dyDescent="0.25">
      <c r="B756" s="319"/>
      <c r="C756" s="319"/>
      <c r="D756" s="319"/>
      <c r="E756" s="319"/>
      <c r="F756" s="319"/>
      <c r="H756" s="357"/>
      <c r="I756" s="319"/>
      <c r="J756" s="319"/>
      <c r="K756" s="319"/>
      <c r="L756" s="319"/>
      <c r="M756" s="319"/>
      <c r="N756" s="319"/>
      <c r="R756" s="319"/>
      <c r="S756" s="391"/>
    </row>
    <row r="757" spans="2:19" ht="20.25" customHeight="1" x14ac:dyDescent="0.25">
      <c r="B757" s="319"/>
      <c r="C757" s="319"/>
      <c r="D757" s="319"/>
      <c r="E757" s="319"/>
      <c r="F757" s="319"/>
      <c r="H757" s="357"/>
      <c r="I757" s="319"/>
      <c r="J757" s="319"/>
      <c r="K757" s="319"/>
      <c r="L757" s="319"/>
      <c r="M757" s="319"/>
      <c r="N757" s="319"/>
      <c r="R757" s="319"/>
      <c r="S757" s="391"/>
    </row>
    <row r="758" spans="2:19" ht="20.25" customHeight="1" x14ac:dyDescent="0.25">
      <c r="B758" s="319"/>
      <c r="C758" s="319"/>
      <c r="D758" s="319"/>
      <c r="E758" s="319"/>
      <c r="F758" s="319"/>
      <c r="H758" s="357"/>
      <c r="I758" s="319"/>
      <c r="J758" s="319"/>
      <c r="K758" s="319"/>
      <c r="L758" s="319"/>
      <c r="M758" s="319"/>
      <c r="N758" s="319"/>
      <c r="R758" s="319"/>
      <c r="S758" s="391"/>
    </row>
    <row r="759" spans="2:19" ht="20.25" customHeight="1" x14ac:dyDescent="0.25">
      <c r="B759" s="319"/>
      <c r="C759" s="319"/>
      <c r="D759" s="319"/>
      <c r="E759" s="319"/>
      <c r="F759" s="319"/>
      <c r="H759" s="357"/>
      <c r="I759" s="319"/>
      <c r="J759" s="319"/>
      <c r="K759" s="319"/>
      <c r="L759" s="319"/>
      <c r="M759" s="319"/>
      <c r="N759" s="319"/>
      <c r="R759" s="319"/>
      <c r="S759" s="391"/>
    </row>
    <row r="760" spans="2:19" ht="20.25" customHeight="1" x14ac:dyDescent="0.25">
      <c r="B760" s="319"/>
      <c r="C760" s="319"/>
      <c r="D760" s="319"/>
      <c r="E760" s="319"/>
      <c r="F760" s="319"/>
      <c r="H760" s="357"/>
      <c r="I760" s="319"/>
      <c r="J760" s="319"/>
      <c r="K760" s="319"/>
      <c r="L760" s="319"/>
      <c r="M760" s="319"/>
      <c r="N760" s="319"/>
      <c r="R760" s="319"/>
      <c r="S760" s="391"/>
    </row>
    <row r="761" spans="2:19" ht="20.25" customHeight="1" x14ac:dyDescent="0.25">
      <c r="B761" s="319"/>
      <c r="C761" s="319"/>
      <c r="D761" s="319"/>
      <c r="E761" s="319"/>
      <c r="F761" s="319"/>
      <c r="H761" s="357"/>
      <c r="I761" s="319"/>
      <c r="J761" s="319"/>
      <c r="K761" s="319"/>
      <c r="L761" s="319"/>
      <c r="M761" s="319"/>
      <c r="N761" s="319"/>
      <c r="R761" s="319"/>
      <c r="S761" s="391"/>
    </row>
    <row r="762" spans="2:19" ht="20.25" customHeight="1" x14ac:dyDescent="0.25">
      <c r="B762" s="319"/>
      <c r="C762" s="319"/>
      <c r="D762" s="319"/>
      <c r="E762" s="319"/>
      <c r="F762" s="319"/>
      <c r="H762" s="357"/>
      <c r="I762" s="319"/>
      <c r="J762" s="319"/>
      <c r="K762" s="319"/>
      <c r="L762" s="319"/>
      <c r="M762" s="319"/>
      <c r="N762" s="319"/>
      <c r="R762" s="319"/>
      <c r="S762" s="391"/>
    </row>
    <row r="763" spans="2:19" ht="20.25" customHeight="1" x14ac:dyDescent="0.25">
      <c r="B763" s="319"/>
      <c r="C763" s="319"/>
      <c r="D763" s="319"/>
      <c r="E763" s="319"/>
      <c r="F763" s="319"/>
      <c r="H763" s="357"/>
      <c r="I763" s="319"/>
      <c r="J763" s="319"/>
      <c r="K763" s="319"/>
      <c r="L763" s="319"/>
      <c r="M763" s="319"/>
      <c r="N763" s="319"/>
      <c r="R763" s="319"/>
      <c r="S763" s="391"/>
    </row>
    <row r="764" spans="2:19" ht="20.25" customHeight="1" x14ac:dyDescent="0.25">
      <c r="B764" s="319"/>
      <c r="C764" s="319"/>
      <c r="D764" s="319"/>
      <c r="E764" s="319"/>
      <c r="F764" s="319"/>
      <c r="H764" s="357"/>
      <c r="I764" s="319"/>
      <c r="J764" s="319"/>
      <c r="K764" s="319"/>
      <c r="L764" s="319"/>
      <c r="M764" s="319"/>
      <c r="N764" s="319"/>
      <c r="R764" s="319"/>
      <c r="S764" s="391"/>
    </row>
    <row r="765" spans="2:19" ht="20.25" customHeight="1" x14ac:dyDescent="0.25">
      <c r="B765" s="319"/>
      <c r="C765" s="319"/>
      <c r="D765" s="319"/>
      <c r="E765" s="319"/>
      <c r="F765" s="319"/>
      <c r="H765" s="357"/>
      <c r="I765" s="319"/>
      <c r="J765" s="319"/>
      <c r="K765" s="319"/>
      <c r="L765" s="319"/>
      <c r="M765" s="319"/>
      <c r="N765" s="319"/>
      <c r="R765" s="319"/>
      <c r="S765" s="391"/>
    </row>
    <row r="766" spans="2:19" ht="20.25" customHeight="1" x14ac:dyDescent="0.25">
      <c r="B766" s="319"/>
      <c r="C766" s="319"/>
      <c r="D766" s="319"/>
      <c r="E766" s="319"/>
      <c r="F766" s="319"/>
      <c r="H766" s="357"/>
      <c r="I766" s="319"/>
      <c r="J766" s="319"/>
      <c r="K766" s="319"/>
      <c r="L766" s="319"/>
      <c r="M766" s="319"/>
      <c r="N766" s="319"/>
      <c r="R766" s="319"/>
      <c r="S766" s="391"/>
    </row>
    <row r="767" spans="2:19" ht="20.25" customHeight="1" x14ac:dyDescent="0.25">
      <c r="B767" s="319"/>
      <c r="C767" s="319"/>
      <c r="D767" s="319"/>
      <c r="E767" s="319"/>
      <c r="F767" s="319"/>
      <c r="H767" s="357"/>
      <c r="I767" s="319"/>
      <c r="J767" s="319"/>
      <c r="K767" s="319"/>
      <c r="L767" s="319"/>
      <c r="M767" s="319"/>
      <c r="N767" s="319"/>
      <c r="R767" s="319"/>
      <c r="S767" s="391"/>
    </row>
    <row r="768" spans="2:19" ht="20.25" customHeight="1" x14ac:dyDescent="0.25">
      <c r="B768" s="319"/>
      <c r="C768" s="319"/>
      <c r="D768" s="319"/>
      <c r="E768" s="319"/>
      <c r="F768" s="319"/>
      <c r="H768" s="357"/>
      <c r="I768" s="319"/>
      <c r="J768" s="319"/>
      <c r="K768" s="319"/>
      <c r="L768" s="319"/>
      <c r="M768" s="319"/>
      <c r="N768" s="319"/>
      <c r="R768" s="319"/>
      <c r="S768" s="391"/>
    </row>
    <row r="769" spans="2:19" ht="20.25" customHeight="1" x14ac:dyDescent="0.25">
      <c r="B769" s="319"/>
      <c r="C769" s="319"/>
      <c r="D769" s="319"/>
      <c r="E769" s="319"/>
      <c r="F769" s="319"/>
      <c r="H769" s="357"/>
      <c r="I769" s="319"/>
      <c r="J769" s="319"/>
      <c r="K769" s="319"/>
      <c r="L769" s="319"/>
      <c r="M769" s="319"/>
      <c r="N769" s="319"/>
      <c r="R769" s="319"/>
      <c r="S769" s="391"/>
    </row>
    <row r="770" spans="2:19" ht="20.25" customHeight="1" x14ac:dyDescent="0.25">
      <c r="B770" s="319"/>
      <c r="C770" s="319"/>
      <c r="D770" s="319"/>
      <c r="E770" s="319"/>
      <c r="F770" s="319"/>
      <c r="H770" s="357"/>
      <c r="I770" s="319"/>
      <c r="J770" s="319"/>
      <c r="K770" s="319"/>
      <c r="L770" s="319"/>
      <c r="M770" s="319"/>
      <c r="N770" s="319"/>
      <c r="R770" s="319"/>
      <c r="S770" s="391"/>
    </row>
    <row r="771" spans="2:19" ht="20.25" customHeight="1" x14ac:dyDescent="0.25">
      <c r="B771" s="319"/>
      <c r="C771" s="319"/>
      <c r="D771" s="319"/>
      <c r="E771" s="319"/>
      <c r="F771" s="319"/>
      <c r="H771" s="357"/>
      <c r="I771" s="319"/>
      <c r="J771" s="319"/>
      <c r="K771" s="319"/>
      <c r="L771" s="319"/>
      <c r="M771" s="319"/>
      <c r="N771" s="319"/>
      <c r="R771" s="319"/>
      <c r="S771" s="391"/>
    </row>
    <row r="772" spans="2:19" ht="20.25" customHeight="1" x14ac:dyDescent="0.25">
      <c r="B772" s="319"/>
      <c r="C772" s="319"/>
      <c r="D772" s="319"/>
      <c r="E772" s="319"/>
      <c r="F772" s="319"/>
      <c r="H772" s="357"/>
      <c r="I772" s="319"/>
      <c r="J772" s="319"/>
      <c r="K772" s="319"/>
      <c r="L772" s="319"/>
      <c r="M772" s="319"/>
      <c r="N772" s="319"/>
      <c r="R772" s="319"/>
      <c r="S772" s="391"/>
    </row>
    <row r="773" spans="2:19" ht="20.25" customHeight="1" x14ac:dyDescent="0.25">
      <c r="B773" s="319"/>
      <c r="C773" s="319"/>
      <c r="D773" s="319"/>
      <c r="E773" s="319"/>
      <c r="F773" s="319"/>
      <c r="H773" s="357"/>
      <c r="I773" s="319"/>
      <c r="J773" s="319"/>
      <c r="K773" s="319"/>
      <c r="L773" s="319"/>
      <c r="M773" s="319"/>
      <c r="N773" s="319"/>
      <c r="R773" s="319"/>
      <c r="S773" s="391"/>
    </row>
    <row r="774" spans="2:19" ht="20.25" customHeight="1" x14ac:dyDescent="0.25">
      <c r="B774" s="319"/>
      <c r="C774" s="319"/>
      <c r="D774" s="319"/>
      <c r="E774" s="319"/>
      <c r="F774" s="319"/>
      <c r="H774" s="357"/>
      <c r="I774" s="319"/>
      <c r="J774" s="319"/>
      <c r="K774" s="319"/>
      <c r="L774" s="319"/>
      <c r="M774" s="319"/>
      <c r="N774" s="319"/>
      <c r="R774" s="319"/>
      <c r="S774" s="391"/>
    </row>
    <row r="775" spans="2:19" ht="20.25" customHeight="1" x14ac:dyDescent="0.25">
      <c r="B775" s="319"/>
      <c r="C775" s="319"/>
      <c r="D775" s="319"/>
      <c r="E775" s="319"/>
      <c r="F775" s="319"/>
      <c r="H775" s="357"/>
      <c r="I775" s="319"/>
      <c r="J775" s="319"/>
      <c r="K775" s="319"/>
      <c r="L775" s="319"/>
      <c r="M775" s="319"/>
      <c r="N775" s="319"/>
      <c r="R775" s="319"/>
      <c r="S775" s="391"/>
    </row>
    <row r="776" spans="2:19" ht="20.25" customHeight="1" x14ac:dyDescent="0.25">
      <c r="B776" s="319"/>
      <c r="C776" s="319"/>
      <c r="D776" s="319"/>
      <c r="E776" s="319"/>
      <c r="F776" s="319"/>
      <c r="H776" s="357"/>
      <c r="I776" s="319"/>
      <c r="J776" s="319"/>
      <c r="K776" s="319"/>
      <c r="L776" s="319"/>
      <c r="M776" s="319"/>
      <c r="N776" s="319"/>
      <c r="R776" s="319"/>
      <c r="S776" s="391"/>
    </row>
    <row r="777" spans="2:19" ht="20.25" customHeight="1" x14ac:dyDescent="0.25">
      <c r="B777" s="319"/>
      <c r="C777" s="319"/>
      <c r="D777" s="319"/>
      <c r="E777" s="319"/>
      <c r="F777" s="319"/>
      <c r="H777" s="357"/>
      <c r="I777" s="319"/>
      <c r="J777" s="319"/>
      <c r="K777" s="319"/>
      <c r="L777" s="319"/>
      <c r="M777" s="319"/>
      <c r="N777" s="319"/>
      <c r="R777" s="319"/>
      <c r="S777" s="391"/>
    </row>
    <row r="778" spans="2:19" ht="20.25" customHeight="1" x14ac:dyDescent="0.25">
      <c r="B778" s="319"/>
      <c r="C778" s="319"/>
      <c r="D778" s="319"/>
      <c r="E778" s="319"/>
      <c r="F778" s="319"/>
      <c r="H778" s="357"/>
      <c r="I778" s="319"/>
      <c r="J778" s="319"/>
      <c r="K778" s="319"/>
      <c r="L778" s="319"/>
      <c r="M778" s="319"/>
      <c r="N778" s="319"/>
      <c r="R778" s="319"/>
      <c r="S778" s="391"/>
    </row>
    <row r="779" spans="2:19" ht="20.25" customHeight="1" x14ac:dyDescent="0.25">
      <c r="B779" s="319"/>
      <c r="C779" s="319"/>
      <c r="D779" s="319"/>
      <c r="E779" s="319"/>
      <c r="F779" s="319"/>
      <c r="H779" s="357"/>
      <c r="I779" s="319"/>
      <c r="J779" s="319"/>
      <c r="K779" s="319"/>
      <c r="L779" s="319"/>
      <c r="M779" s="319"/>
      <c r="N779" s="319"/>
      <c r="R779" s="319"/>
      <c r="S779" s="391"/>
    </row>
    <row r="780" spans="2:19" ht="20.25" customHeight="1" x14ac:dyDescent="0.25">
      <c r="B780" s="319"/>
      <c r="C780" s="319"/>
      <c r="D780" s="319"/>
      <c r="E780" s="319"/>
      <c r="F780" s="319"/>
      <c r="H780" s="357"/>
      <c r="I780" s="319"/>
      <c r="J780" s="319"/>
      <c r="K780" s="319"/>
      <c r="L780" s="319"/>
      <c r="M780" s="319"/>
      <c r="N780" s="319"/>
      <c r="R780" s="319"/>
      <c r="S780" s="391"/>
    </row>
    <row r="781" spans="2:19" ht="20.25" customHeight="1" x14ac:dyDescent="0.25">
      <c r="B781" s="319"/>
      <c r="C781" s="319"/>
      <c r="D781" s="319"/>
      <c r="E781" s="319"/>
      <c r="F781" s="319"/>
      <c r="H781" s="357"/>
      <c r="I781" s="319"/>
      <c r="J781" s="319"/>
      <c r="K781" s="319"/>
      <c r="L781" s="319"/>
      <c r="M781" s="319"/>
      <c r="N781" s="319"/>
      <c r="R781" s="319"/>
      <c r="S781" s="391"/>
    </row>
    <row r="782" spans="2:19" ht="20.25" customHeight="1" x14ac:dyDescent="0.25">
      <c r="B782" s="319"/>
      <c r="C782" s="319"/>
      <c r="D782" s="319"/>
      <c r="E782" s="319"/>
      <c r="F782" s="319"/>
      <c r="H782" s="357"/>
      <c r="I782" s="319"/>
      <c r="J782" s="319"/>
      <c r="K782" s="319"/>
      <c r="L782" s="319"/>
      <c r="M782" s="319"/>
      <c r="N782" s="319"/>
      <c r="R782" s="319"/>
      <c r="S782" s="391"/>
    </row>
    <row r="783" spans="2:19" ht="20.25" customHeight="1" x14ac:dyDescent="0.25">
      <c r="B783" s="319"/>
      <c r="C783" s="319"/>
      <c r="D783" s="319"/>
      <c r="E783" s="319"/>
      <c r="F783" s="319"/>
      <c r="H783" s="357"/>
      <c r="I783" s="319"/>
      <c r="J783" s="319"/>
      <c r="K783" s="319"/>
      <c r="L783" s="319"/>
      <c r="M783" s="319"/>
      <c r="N783" s="319"/>
      <c r="R783" s="319"/>
      <c r="S783" s="391"/>
    </row>
    <row r="784" spans="2:19" ht="20.25" customHeight="1" x14ac:dyDescent="0.25">
      <c r="B784" s="319"/>
      <c r="C784" s="319"/>
      <c r="D784" s="319"/>
      <c r="E784" s="319"/>
      <c r="F784" s="319"/>
      <c r="H784" s="357"/>
      <c r="I784" s="319"/>
      <c r="J784" s="319"/>
      <c r="K784" s="319"/>
      <c r="L784" s="319"/>
      <c r="M784" s="319"/>
      <c r="N784" s="319"/>
      <c r="R784" s="319"/>
      <c r="S784" s="391"/>
    </row>
    <row r="785" spans="2:19" ht="20.25" customHeight="1" x14ac:dyDescent="0.25">
      <c r="B785" s="319"/>
      <c r="C785" s="319"/>
      <c r="D785" s="319"/>
      <c r="E785" s="319"/>
      <c r="F785" s="319"/>
      <c r="H785" s="357"/>
      <c r="I785" s="319"/>
      <c r="J785" s="319"/>
      <c r="K785" s="319"/>
      <c r="L785" s="319"/>
      <c r="M785" s="319"/>
      <c r="N785" s="319"/>
      <c r="R785" s="319"/>
      <c r="S785" s="391"/>
    </row>
    <row r="786" spans="2:19" ht="20.25" customHeight="1" x14ac:dyDescent="0.25">
      <c r="B786" s="319"/>
      <c r="C786" s="319"/>
      <c r="D786" s="319"/>
      <c r="E786" s="319"/>
      <c r="F786" s="319"/>
      <c r="H786" s="357"/>
      <c r="I786" s="319"/>
      <c r="J786" s="319"/>
      <c r="K786" s="319"/>
      <c r="L786" s="319"/>
      <c r="M786" s="319"/>
      <c r="N786" s="319"/>
      <c r="R786" s="319"/>
      <c r="S786" s="391"/>
    </row>
    <row r="787" spans="2:19" ht="20.25" customHeight="1" x14ac:dyDescent="0.25">
      <c r="B787" s="319"/>
      <c r="C787" s="319"/>
      <c r="D787" s="319"/>
      <c r="E787" s="319"/>
      <c r="F787" s="319"/>
      <c r="H787" s="357"/>
      <c r="I787" s="319"/>
      <c r="J787" s="319"/>
      <c r="K787" s="319"/>
      <c r="L787" s="319"/>
      <c r="M787" s="319"/>
      <c r="N787" s="319"/>
      <c r="R787" s="319"/>
      <c r="S787" s="391"/>
    </row>
    <row r="788" spans="2:19" ht="20.25" customHeight="1" x14ac:dyDescent="0.25">
      <c r="B788" s="319"/>
      <c r="C788" s="319"/>
      <c r="D788" s="319"/>
      <c r="E788" s="319"/>
      <c r="F788" s="319"/>
      <c r="H788" s="357"/>
      <c r="I788" s="319"/>
      <c r="J788" s="319"/>
      <c r="K788" s="319"/>
      <c r="L788" s="319"/>
      <c r="M788" s="319"/>
      <c r="N788" s="319"/>
      <c r="R788" s="319"/>
      <c r="S788" s="391"/>
    </row>
    <row r="789" spans="2:19" ht="20.25" customHeight="1" x14ac:dyDescent="0.25">
      <c r="B789" s="319"/>
      <c r="C789" s="319"/>
      <c r="D789" s="319"/>
      <c r="E789" s="319"/>
      <c r="F789" s="319"/>
      <c r="H789" s="357"/>
      <c r="I789" s="319"/>
      <c r="J789" s="319"/>
      <c r="K789" s="319"/>
      <c r="L789" s="319"/>
      <c r="M789" s="319"/>
      <c r="N789" s="319"/>
      <c r="R789" s="319"/>
      <c r="S789" s="391"/>
    </row>
    <row r="790" spans="2:19" ht="20.25" customHeight="1" x14ac:dyDescent="0.25">
      <c r="B790" s="319"/>
      <c r="C790" s="319"/>
      <c r="D790" s="319"/>
      <c r="E790" s="319"/>
      <c r="F790" s="319"/>
      <c r="H790" s="357"/>
      <c r="I790" s="319"/>
      <c r="J790" s="319"/>
      <c r="K790" s="319"/>
      <c r="L790" s="319"/>
      <c r="M790" s="319"/>
      <c r="N790" s="319"/>
      <c r="R790" s="319"/>
      <c r="S790" s="391"/>
    </row>
    <row r="791" spans="2:19" ht="20.25" customHeight="1" x14ac:dyDescent="0.25">
      <c r="B791" s="319"/>
      <c r="C791" s="319"/>
      <c r="D791" s="319"/>
      <c r="E791" s="319"/>
      <c r="F791" s="319"/>
      <c r="H791" s="357"/>
      <c r="I791" s="319"/>
      <c r="J791" s="319"/>
      <c r="K791" s="319"/>
      <c r="L791" s="319"/>
      <c r="M791" s="319"/>
      <c r="N791" s="319"/>
      <c r="R791" s="319"/>
      <c r="S791" s="391"/>
    </row>
    <row r="792" spans="2:19" ht="20.25" customHeight="1" x14ac:dyDescent="0.25">
      <c r="B792" s="319"/>
      <c r="C792" s="319"/>
      <c r="D792" s="319"/>
      <c r="E792" s="319"/>
      <c r="F792" s="319"/>
      <c r="H792" s="357"/>
      <c r="I792" s="319"/>
      <c r="J792" s="319"/>
      <c r="K792" s="319"/>
      <c r="L792" s="319"/>
      <c r="M792" s="319"/>
      <c r="N792" s="319"/>
      <c r="R792" s="319"/>
      <c r="S792" s="391"/>
    </row>
    <row r="793" spans="2:19" ht="20.25" customHeight="1" x14ac:dyDescent="0.25">
      <c r="B793" s="319"/>
      <c r="C793" s="319"/>
      <c r="D793" s="319"/>
      <c r="E793" s="319"/>
      <c r="F793" s="319"/>
      <c r="H793" s="357"/>
      <c r="I793" s="319"/>
      <c r="J793" s="319"/>
      <c r="K793" s="319"/>
      <c r="L793" s="319"/>
      <c r="M793" s="319"/>
      <c r="N793" s="319"/>
      <c r="R793" s="319"/>
      <c r="S793" s="391"/>
    </row>
    <row r="794" spans="2:19" ht="20.25" customHeight="1" x14ac:dyDescent="0.25">
      <c r="B794" s="319"/>
      <c r="C794" s="319"/>
      <c r="D794" s="319"/>
      <c r="E794" s="319"/>
      <c r="F794" s="319"/>
      <c r="H794" s="357"/>
      <c r="I794" s="319"/>
      <c r="J794" s="319"/>
      <c r="K794" s="319"/>
      <c r="L794" s="319"/>
      <c r="M794" s="319"/>
      <c r="N794" s="319"/>
      <c r="R794" s="319"/>
      <c r="S794" s="391"/>
    </row>
    <row r="795" spans="2:19" ht="20.25" customHeight="1" x14ac:dyDescent="0.25">
      <c r="B795" s="319"/>
      <c r="C795" s="319"/>
      <c r="D795" s="319"/>
      <c r="E795" s="319"/>
      <c r="F795" s="319"/>
      <c r="H795" s="357"/>
      <c r="I795" s="319"/>
      <c r="J795" s="319"/>
      <c r="K795" s="319"/>
      <c r="L795" s="319"/>
      <c r="M795" s="319"/>
      <c r="N795" s="319"/>
      <c r="R795" s="319"/>
      <c r="S795" s="391"/>
    </row>
    <row r="796" spans="2:19" ht="20.25" customHeight="1" x14ac:dyDescent="0.25">
      <c r="B796" s="319"/>
      <c r="C796" s="319"/>
      <c r="D796" s="319"/>
      <c r="E796" s="319"/>
      <c r="F796" s="319"/>
      <c r="H796" s="357"/>
      <c r="I796" s="319"/>
      <c r="J796" s="319"/>
      <c r="K796" s="319"/>
      <c r="L796" s="319"/>
      <c r="M796" s="319"/>
      <c r="N796" s="319"/>
      <c r="R796" s="319"/>
      <c r="S796" s="391"/>
    </row>
    <row r="797" spans="2:19" ht="20.25" customHeight="1" x14ac:dyDescent="0.25">
      <c r="B797" s="319"/>
      <c r="C797" s="319"/>
      <c r="D797" s="319"/>
      <c r="E797" s="319"/>
      <c r="F797" s="319"/>
      <c r="H797" s="357"/>
      <c r="I797" s="319"/>
      <c r="J797" s="319"/>
      <c r="K797" s="319"/>
      <c r="L797" s="319"/>
      <c r="M797" s="319"/>
      <c r="N797" s="319"/>
      <c r="R797" s="319"/>
      <c r="S797" s="391"/>
    </row>
    <row r="798" spans="2:19" ht="20.25" customHeight="1" x14ac:dyDescent="0.25">
      <c r="B798" s="319"/>
      <c r="C798" s="319"/>
      <c r="D798" s="319"/>
      <c r="E798" s="319"/>
      <c r="F798" s="319"/>
      <c r="H798" s="357"/>
      <c r="I798" s="319"/>
      <c r="J798" s="319"/>
      <c r="K798" s="319"/>
      <c r="L798" s="319"/>
      <c r="M798" s="319"/>
      <c r="N798" s="319"/>
      <c r="R798" s="319"/>
      <c r="S798" s="391"/>
    </row>
    <row r="799" spans="2:19" ht="20.25" customHeight="1" x14ac:dyDescent="0.25">
      <c r="B799" s="319"/>
      <c r="C799" s="319"/>
      <c r="D799" s="319"/>
      <c r="E799" s="319"/>
      <c r="F799" s="319"/>
      <c r="H799" s="357"/>
      <c r="I799" s="319"/>
      <c r="J799" s="319"/>
      <c r="K799" s="319"/>
      <c r="L799" s="319"/>
      <c r="M799" s="319"/>
      <c r="N799" s="319"/>
      <c r="R799" s="319"/>
      <c r="S799" s="391"/>
    </row>
    <row r="800" spans="2:19" ht="20.25" customHeight="1" x14ac:dyDescent="0.25">
      <c r="B800" s="319"/>
      <c r="C800" s="319"/>
      <c r="D800" s="319"/>
      <c r="E800" s="319"/>
      <c r="F800" s="319"/>
      <c r="H800" s="357"/>
      <c r="I800" s="319"/>
      <c r="J800" s="319"/>
      <c r="K800" s="319"/>
      <c r="L800" s="319"/>
      <c r="M800" s="319"/>
      <c r="N800" s="319"/>
      <c r="R800" s="319"/>
      <c r="S800" s="391"/>
    </row>
    <row r="801" spans="2:19" ht="20.25" customHeight="1" x14ac:dyDescent="0.25">
      <c r="B801" s="319"/>
      <c r="C801" s="319"/>
      <c r="D801" s="319"/>
      <c r="E801" s="319"/>
      <c r="F801" s="319"/>
      <c r="H801" s="357"/>
      <c r="I801" s="319"/>
      <c r="J801" s="319"/>
      <c r="K801" s="319"/>
      <c r="L801" s="319"/>
      <c r="M801" s="319"/>
      <c r="N801" s="319"/>
      <c r="R801" s="319"/>
      <c r="S801" s="391"/>
    </row>
    <row r="802" spans="2:19" ht="20.25" customHeight="1" x14ac:dyDescent="0.25">
      <c r="B802" s="319"/>
      <c r="C802" s="319"/>
      <c r="D802" s="319"/>
      <c r="E802" s="319"/>
      <c r="F802" s="319"/>
      <c r="H802" s="357"/>
      <c r="I802" s="319"/>
      <c r="J802" s="319"/>
      <c r="K802" s="319"/>
      <c r="L802" s="319"/>
      <c r="M802" s="319"/>
      <c r="N802" s="319"/>
      <c r="R802" s="319"/>
      <c r="S802" s="391"/>
    </row>
    <row r="803" spans="2:19" ht="20.25" customHeight="1" x14ac:dyDescent="0.25">
      <c r="B803" s="319"/>
      <c r="C803" s="319"/>
      <c r="D803" s="319"/>
      <c r="E803" s="319"/>
      <c r="F803" s="319"/>
      <c r="H803" s="357"/>
      <c r="I803" s="319"/>
      <c r="J803" s="319"/>
      <c r="K803" s="319"/>
      <c r="L803" s="319"/>
      <c r="M803" s="319"/>
      <c r="N803" s="319"/>
      <c r="R803" s="319"/>
      <c r="S803" s="391"/>
    </row>
    <row r="804" spans="2:19" ht="20.25" customHeight="1" x14ac:dyDescent="0.25">
      <c r="B804" s="319"/>
      <c r="C804" s="319"/>
      <c r="D804" s="319"/>
      <c r="E804" s="319"/>
      <c r="F804" s="319"/>
      <c r="H804" s="357"/>
      <c r="I804" s="319"/>
      <c r="J804" s="319"/>
      <c r="K804" s="319"/>
      <c r="L804" s="319"/>
      <c r="M804" s="319"/>
      <c r="N804" s="319"/>
      <c r="R804" s="319"/>
      <c r="S804" s="391"/>
    </row>
    <row r="805" spans="2:19" ht="20.25" customHeight="1" x14ac:dyDescent="0.25">
      <c r="B805" s="319"/>
      <c r="C805" s="319"/>
      <c r="D805" s="319"/>
      <c r="E805" s="319"/>
      <c r="F805" s="319"/>
      <c r="H805" s="357"/>
      <c r="I805" s="319"/>
      <c r="J805" s="319"/>
      <c r="K805" s="319"/>
      <c r="L805" s="319"/>
      <c r="M805" s="319"/>
      <c r="N805" s="319"/>
      <c r="R805" s="319"/>
      <c r="S805" s="391"/>
    </row>
    <row r="806" spans="2:19" ht="20.25" customHeight="1" x14ac:dyDescent="0.25">
      <c r="B806" s="319"/>
      <c r="C806" s="319"/>
      <c r="D806" s="319"/>
      <c r="E806" s="319"/>
      <c r="F806" s="319"/>
      <c r="H806" s="357"/>
      <c r="I806" s="319"/>
      <c r="J806" s="319"/>
      <c r="K806" s="319"/>
      <c r="L806" s="319"/>
      <c r="M806" s="319"/>
      <c r="N806" s="319"/>
      <c r="R806" s="319"/>
      <c r="S806" s="391"/>
    </row>
    <row r="807" spans="2:19" ht="20.25" customHeight="1" x14ac:dyDescent="0.25">
      <c r="B807" s="319"/>
      <c r="C807" s="319"/>
      <c r="D807" s="319"/>
      <c r="E807" s="319"/>
      <c r="F807" s="319"/>
      <c r="H807" s="357"/>
      <c r="I807" s="319"/>
      <c r="J807" s="319"/>
      <c r="K807" s="319"/>
      <c r="L807" s="319"/>
      <c r="M807" s="319"/>
      <c r="N807" s="319"/>
      <c r="R807" s="319"/>
      <c r="S807" s="391"/>
    </row>
    <row r="808" spans="2:19" ht="20.25" customHeight="1" x14ac:dyDescent="0.25">
      <c r="B808" s="319"/>
      <c r="C808" s="319"/>
      <c r="D808" s="319"/>
      <c r="E808" s="319"/>
      <c r="F808" s="319"/>
      <c r="H808" s="357"/>
      <c r="I808" s="319"/>
      <c r="J808" s="319"/>
      <c r="K808" s="319"/>
      <c r="L808" s="319"/>
      <c r="M808" s="319"/>
      <c r="N808" s="319"/>
      <c r="R808" s="319"/>
      <c r="S808" s="391"/>
    </row>
    <row r="809" spans="2:19" ht="20.25" customHeight="1" x14ac:dyDescent="0.25">
      <c r="B809" s="319"/>
      <c r="C809" s="319"/>
      <c r="D809" s="319"/>
      <c r="E809" s="319"/>
      <c r="F809" s="319"/>
      <c r="H809" s="357"/>
      <c r="I809" s="319"/>
      <c r="J809" s="319"/>
      <c r="K809" s="319"/>
      <c r="L809" s="319"/>
      <c r="M809" s="319"/>
      <c r="N809" s="319"/>
      <c r="R809" s="319"/>
      <c r="S809" s="391"/>
    </row>
    <row r="810" spans="2:19" ht="20.25" customHeight="1" x14ac:dyDescent="0.25">
      <c r="B810" s="319"/>
      <c r="C810" s="319"/>
      <c r="D810" s="319"/>
      <c r="E810" s="319"/>
      <c r="F810" s="319"/>
      <c r="H810" s="357"/>
      <c r="I810" s="319"/>
      <c r="J810" s="319"/>
      <c r="K810" s="319"/>
      <c r="L810" s="319"/>
      <c r="M810" s="319"/>
      <c r="N810" s="319"/>
      <c r="R810" s="319"/>
      <c r="S810" s="391"/>
    </row>
    <row r="811" spans="2:19" ht="20.25" customHeight="1" x14ac:dyDescent="0.25">
      <c r="B811" s="319"/>
      <c r="C811" s="319"/>
      <c r="D811" s="319"/>
      <c r="E811" s="319"/>
      <c r="F811" s="319"/>
      <c r="H811" s="357"/>
      <c r="I811" s="319"/>
      <c r="J811" s="319"/>
      <c r="K811" s="319"/>
      <c r="L811" s="319"/>
      <c r="M811" s="319"/>
      <c r="N811" s="319"/>
      <c r="R811" s="319"/>
      <c r="S811" s="391"/>
    </row>
    <row r="812" spans="2:19" ht="20.25" customHeight="1" x14ac:dyDescent="0.25">
      <c r="B812" s="319"/>
      <c r="C812" s="319"/>
      <c r="D812" s="319"/>
      <c r="E812" s="319"/>
      <c r="F812" s="319"/>
      <c r="H812" s="357"/>
      <c r="I812" s="319"/>
      <c r="J812" s="319"/>
      <c r="K812" s="319"/>
      <c r="L812" s="319"/>
      <c r="M812" s="319"/>
      <c r="N812" s="319"/>
      <c r="R812" s="319"/>
      <c r="S812" s="391"/>
    </row>
    <row r="813" spans="2:19" ht="20.25" customHeight="1" x14ac:dyDescent="0.25">
      <c r="B813" s="319"/>
      <c r="C813" s="319"/>
      <c r="D813" s="319"/>
      <c r="E813" s="319"/>
      <c r="F813" s="319"/>
      <c r="H813" s="357"/>
      <c r="I813" s="319"/>
      <c r="J813" s="319"/>
      <c r="K813" s="319"/>
      <c r="L813" s="319"/>
      <c r="M813" s="319"/>
      <c r="N813" s="319"/>
      <c r="R813" s="319"/>
      <c r="S813" s="391"/>
    </row>
    <row r="814" spans="2:19" ht="20.25" customHeight="1" x14ac:dyDescent="0.25">
      <c r="B814" s="319"/>
      <c r="C814" s="319"/>
      <c r="D814" s="319"/>
      <c r="E814" s="319"/>
      <c r="F814" s="319"/>
      <c r="H814" s="357"/>
      <c r="I814" s="319"/>
      <c r="J814" s="319"/>
      <c r="K814" s="319"/>
      <c r="L814" s="319"/>
      <c r="M814" s="319"/>
      <c r="N814" s="319"/>
      <c r="R814" s="319"/>
      <c r="S814" s="391"/>
    </row>
    <row r="815" spans="2:19" ht="20.25" customHeight="1" x14ac:dyDescent="0.25">
      <c r="B815" s="319"/>
      <c r="C815" s="319"/>
      <c r="D815" s="319"/>
      <c r="E815" s="319"/>
      <c r="F815" s="319"/>
      <c r="H815" s="357"/>
      <c r="I815" s="319"/>
      <c r="J815" s="319"/>
      <c r="K815" s="319"/>
      <c r="L815" s="319"/>
      <c r="M815" s="319"/>
      <c r="N815" s="319"/>
      <c r="R815" s="319"/>
      <c r="S815" s="391"/>
    </row>
    <row r="816" spans="2:19" ht="20.25" customHeight="1" x14ac:dyDescent="0.25">
      <c r="B816" s="319"/>
      <c r="C816" s="319"/>
      <c r="D816" s="319"/>
      <c r="E816" s="319"/>
      <c r="F816" s="319"/>
      <c r="H816" s="357"/>
      <c r="I816" s="319"/>
      <c r="J816" s="319"/>
      <c r="K816" s="319"/>
      <c r="L816" s="319"/>
      <c r="M816" s="319"/>
      <c r="N816" s="319"/>
      <c r="R816" s="319"/>
      <c r="S816" s="391"/>
    </row>
    <row r="817" spans="2:19" ht="20.25" customHeight="1" x14ac:dyDescent="0.25">
      <c r="B817" s="319"/>
      <c r="C817" s="319"/>
      <c r="D817" s="319"/>
      <c r="E817" s="319"/>
      <c r="F817" s="319"/>
      <c r="H817" s="357"/>
      <c r="I817" s="319"/>
      <c r="J817" s="319"/>
      <c r="K817" s="319"/>
      <c r="L817" s="319"/>
      <c r="M817" s="319"/>
      <c r="N817" s="319"/>
      <c r="R817" s="319"/>
      <c r="S817" s="391"/>
    </row>
    <row r="818" spans="2:19" ht="20.25" customHeight="1" x14ac:dyDescent="0.25">
      <c r="B818" s="319"/>
      <c r="C818" s="319"/>
      <c r="D818" s="319"/>
      <c r="E818" s="319"/>
      <c r="F818" s="319"/>
      <c r="H818" s="357"/>
      <c r="I818" s="319"/>
      <c r="J818" s="319"/>
      <c r="K818" s="319"/>
      <c r="L818" s="319"/>
      <c r="M818" s="319"/>
      <c r="N818" s="319"/>
      <c r="R818" s="319"/>
      <c r="S818" s="391"/>
    </row>
    <row r="819" spans="2:19" ht="20.25" customHeight="1" x14ac:dyDescent="0.25">
      <c r="B819" s="319"/>
      <c r="C819" s="319"/>
      <c r="D819" s="319"/>
      <c r="E819" s="319"/>
      <c r="F819" s="319"/>
      <c r="H819" s="357"/>
      <c r="I819" s="319"/>
      <c r="J819" s="319"/>
      <c r="K819" s="319"/>
      <c r="L819" s="319"/>
      <c r="M819" s="319"/>
      <c r="N819" s="319"/>
      <c r="R819" s="319"/>
      <c r="S819" s="391"/>
    </row>
    <row r="820" spans="2:19" ht="20.25" customHeight="1" x14ac:dyDescent="0.25">
      <c r="B820" s="319"/>
      <c r="C820" s="319"/>
      <c r="D820" s="319"/>
      <c r="E820" s="319"/>
      <c r="F820" s="319"/>
      <c r="H820" s="357"/>
      <c r="I820" s="319"/>
      <c r="J820" s="319"/>
      <c r="K820" s="319"/>
      <c r="L820" s="319"/>
      <c r="M820" s="319"/>
      <c r="N820" s="319"/>
      <c r="R820" s="319"/>
      <c r="S820" s="391"/>
    </row>
    <row r="821" spans="2:19" ht="20.25" customHeight="1" x14ac:dyDescent="0.25">
      <c r="B821" s="319"/>
      <c r="C821" s="319"/>
      <c r="D821" s="319"/>
      <c r="E821" s="319"/>
      <c r="F821" s="319"/>
      <c r="H821" s="357"/>
      <c r="I821" s="319"/>
      <c r="J821" s="319"/>
      <c r="K821" s="319"/>
      <c r="L821" s="319"/>
      <c r="M821" s="319"/>
      <c r="N821" s="319"/>
      <c r="R821" s="319"/>
      <c r="S821" s="391"/>
    </row>
    <row r="822" spans="2:19" ht="20.25" customHeight="1" x14ac:dyDescent="0.25">
      <c r="B822" s="319"/>
      <c r="C822" s="319"/>
      <c r="D822" s="319"/>
      <c r="E822" s="319"/>
      <c r="F822" s="319"/>
      <c r="H822" s="357"/>
      <c r="I822" s="319"/>
      <c r="J822" s="319"/>
      <c r="K822" s="319"/>
      <c r="L822" s="319"/>
      <c r="M822" s="319"/>
      <c r="N822" s="319"/>
      <c r="R822" s="319"/>
      <c r="S822" s="391"/>
    </row>
    <row r="823" spans="2:19" ht="20.25" customHeight="1" x14ac:dyDescent="0.25">
      <c r="B823" s="319"/>
      <c r="C823" s="319"/>
      <c r="D823" s="319"/>
      <c r="E823" s="319"/>
      <c r="F823" s="319"/>
      <c r="H823" s="357"/>
      <c r="I823" s="319"/>
      <c r="J823" s="319"/>
      <c r="K823" s="319"/>
      <c r="L823" s="319"/>
      <c r="M823" s="319"/>
      <c r="N823" s="319"/>
      <c r="R823" s="319"/>
      <c r="S823" s="391"/>
    </row>
    <row r="824" spans="2:19" ht="20.25" customHeight="1" x14ac:dyDescent="0.25">
      <c r="B824" s="319"/>
      <c r="C824" s="319"/>
      <c r="D824" s="319"/>
      <c r="E824" s="319"/>
      <c r="F824" s="319"/>
      <c r="H824" s="357"/>
      <c r="I824" s="319"/>
      <c r="J824" s="319"/>
      <c r="K824" s="319"/>
      <c r="L824" s="319"/>
      <c r="M824" s="319"/>
      <c r="N824" s="319"/>
      <c r="R824" s="319"/>
      <c r="S824" s="391"/>
    </row>
    <row r="825" spans="2:19" ht="20.25" customHeight="1" x14ac:dyDescent="0.25">
      <c r="B825" s="319"/>
      <c r="C825" s="319"/>
      <c r="D825" s="319"/>
      <c r="E825" s="319"/>
      <c r="F825" s="319"/>
      <c r="H825" s="357"/>
      <c r="I825" s="319"/>
      <c r="J825" s="319"/>
      <c r="K825" s="319"/>
      <c r="L825" s="319"/>
      <c r="M825" s="319"/>
      <c r="N825" s="319"/>
      <c r="R825" s="319"/>
      <c r="S825" s="391"/>
    </row>
    <row r="826" spans="2:19" ht="20.25" customHeight="1" x14ac:dyDescent="0.25">
      <c r="B826" s="319"/>
      <c r="C826" s="319"/>
      <c r="D826" s="319"/>
      <c r="E826" s="319"/>
      <c r="F826" s="319"/>
      <c r="H826" s="357"/>
      <c r="I826" s="319"/>
      <c r="J826" s="319"/>
      <c r="K826" s="319"/>
      <c r="L826" s="319"/>
      <c r="M826" s="319"/>
      <c r="N826" s="319"/>
      <c r="R826" s="319"/>
      <c r="S826" s="391"/>
    </row>
    <row r="827" spans="2:19" ht="20.25" customHeight="1" x14ac:dyDescent="0.25">
      <c r="B827" s="319"/>
      <c r="C827" s="319"/>
      <c r="D827" s="319"/>
      <c r="E827" s="319"/>
      <c r="F827" s="319"/>
      <c r="H827" s="357"/>
      <c r="I827" s="319"/>
      <c r="J827" s="319"/>
      <c r="K827" s="319"/>
      <c r="L827" s="319"/>
      <c r="M827" s="319"/>
      <c r="N827" s="319"/>
      <c r="R827" s="319"/>
      <c r="S827" s="391"/>
    </row>
    <row r="828" spans="2:19" ht="20.25" customHeight="1" x14ac:dyDescent="0.25">
      <c r="B828" s="319"/>
      <c r="C828" s="319"/>
      <c r="D828" s="319"/>
      <c r="E828" s="319"/>
      <c r="F828" s="319"/>
      <c r="H828" s="357"/>
      <c r="I828" s="319"/>
      <c r="J828" s="319"/>
      <c r="K828" s="319"/>
      <c r="L828" s="319"/>
      <c r="M828" s="319"/>
      <c r="N828" s="319"/>
      <c r="R828" s="319"/>
      <c r="S828" s="391"/>
    </row>
    <row r="829" spans="2:19" ht="20.25" customHeight="1" x14ac:dyDescent="0.25">
      <c r="B829" s="319"/>
      <c r="C829" s="319"/>
      <c r="D829" s="319"/>
      <c r="E829" s="319"/>
      <c r="F829" s="319"/>
      <c r="H829" s="357"/>
      <c r="I829" s="319"/>
      <c r="J829" s="319"/>
      <c r="K829" s="319"/>
      <c r="L829" s="319"/>
      <c r="M829" s="319"/>
      <c r="N829" s="319"/>
      <c r="R829" s="319"/>
      <c r="S829" s="391"/>
    </row>
    <row r="830" spans="2:19" ht="20.25" customHeight="1" x14ac:dyDescent="0.25">
      <c r="B830" s="319"/>
      <c r="C830" s="319"/>
      <c r="D830" s="319"/>
      <c r="E830" s="319"/>
      <c r="F830" s="319"/>
      <c r="H830" s="357"/>
      <c r="I830" s="319"/>
      <c r="J830" s="319"/>
      <c r="K830" s="319"/>
      <c r="L830" s="319"/>
      <c r="M830" s="319"/>
      <c r="N830" s="319"/>
      <c r="R830" s="319"/>
      <c r="S830" s="391"/>
    </row>
    <row r="831" spans="2:19" ht="20.25" customHeight="1" x14ac:dyDescent="0.25">
      <c r="B831" s="319"/>
      <c r="C831" s="319"/>
      <c r="D831" s="319"/>
      <c r="E831" s="319"/>
      <c r="F831" s="319"/>
      <c r="H831" s="357"/>
      <c r="I831" s="319"/>
      <c r="J831" s="319"/>
      <c r="K831" s="319"/>
      <c r="L831" s="319"/>
      <c r="M831" s="319"/>
      <c r="N831" s="319"/>
      <c r="R831" s="319"/>
      <c r="S831" s="391"/>
    </row>
    <row r="832" spans="2:19" ht="20.25" customHeight="1" x14ac:dyDescent="0.25">
      <c r="B832" s="319"/>
      <c r="C832" s="319"/>
      <c r="D832" s="319"/>
      <c r="E832" s="319"/>
      <c r="F832" s="319"/>
      <c r="H832" s="357"/>
      <c r="I832" s="319"/>
      <c r="J832" s="319"/>
      <c r="K832" s="319"/>
      <c r="L832" s="319"/>
      <c r="M832" s="319"/>
      <c r="N832" s="319"/>
      <c r="R832" s="319"/>
      <c r="S832" s="391"/>
    </row>
    <row r="833" spans="2:19" ht="20.25" customHeight="1" x14ac:dyDescent="0.25">
      <c r="B833" s="319"/>
      <c r="C833" s="319"/>
      <c r="D833" s="319"/>
      <c r="E833" s="319"/>
      <c r="F833" s="319"/>
      <c r="H833" s="357"/>
      <c r="I833" s="319"/>
      <c r="J833" s="319"/>
      <c r="K833" s="319"/>
      <c r="L833" s="319"/>
      <c r="M833" s="319"/>
      <c r="N833" s="319"/>
      <c r="R833" s="319"/>
      <c r="S833" s="391"/>
    </row>
    <row r="834" spans="2:19" ht="20.25" customHeight="1" x14ac:dyDescent="0.25">
      <c r="B834" s="319"/>
      <c r="C834" s="319"/>
      <c r="D834" s="319"/>
      <c r="E834" s="319"/>
      <c r="F834" s="319"/>
      <c r="H834" s="357"/>
      <c r="I834" s="319"/>
      <c r="J834" s="319"/>
      <c r="K834" s="319"/>
      <c r="L834" s="319"/>
      <c r="M834" s="319"/>
      <c r="N834" s="319"/>
      <c r="R834" s="319"/>
      <c r="S834" s="391"/>
    </row>
    <row r="835" spans="2:19" ht="20.25" customHeight="1" x14ac:dyDescent="0.25">
      <c r="B835" s="319"/>
      <c r="C835" s="319"/>
      <c r="D835" s="319"/>
      <c r="E835" s="319"/>
      <c r="F835" s="319"/>
      <c r="H835" s="357"/>
      <c r="I835" s="319"/>
      <c r="J835" s="319"/>
      <c r="K835" s="319"/>
      <c r="L835" s="319"/>
      <c r="M835" s="319"/>
      <c r="N835" s="319"/>
      <c r="R835" s="319"/>
      <c r="S835" s="391"/>
    </row>
    <row r="836" spans="2:19" ht="20.25" customHeight="1" x14ac:dyDescent="0.25">
      <c r="B836" s="319"/>
      <c r="C836" s="319"/>
      <c r="D836" s="319"/>
      <c r="E836" s="319"/>
      <c r="F836" s="319"/>
      <c r="H836" s="357"/>
      <c r="I836" s="319"/>
      <c r="J836" s="319"/>
      <c r="K836" s="319"/>
      <c r="L836" s="319"/>
      <c r="M836" s="319"/>
      <c r="N836" s="319"/>
      <c r="R836" s="319"/>
      <c r="S836" s="391"/>
    </row>
    <row r="837" spans="2:19" ht="20.25" customHeight="1" x14ac:dyDescent="0.25">
      <c r="B837" s="319"/>
      <c r="C837" s="319"/>
      <c r="D837" s="319"/>
      <c r="E837" s="319"/>
      <c r="F837" s="319"/>
      <c r="H837" s="357"/>
      <c r="I837" s="319"/>
      <c r="J837" s="319"/>
      <c r="K837" s="319"/>
      <c r="L837" s="319"/>
      <c r="M837" s="319"/>
      <c r="N837" s="319"/>
      <c r="R837" s="319"/>
      <c r="S837" s="391"/>
    </row>
    <row r="838" spans="2:19" ht="20.25" customHeight="1" x14ac:dyDescent="0.25">
      <c r="B838" s="319"/>
      <c r="C838" s="319"/>
      <c r="D838" s="319"/>
      <c r="E838" s="319"/>
      <c r="F838" s="319"/>
      <c r="H838" s="357"/>
      <c r="I838" s="319"/>
      <c r="J838" s="319"/>
      <c r="K838" s="319"/>
      <c r="L838" s="319"/>
      <c r="M838" s="319"/>
      <c r="N838" s="319"/>
      <c r="R838" s="319"/>
      <c r="S838" s="391"/>
    </row>
    <row r="839" spans="2:19" ht="20.25" customHeight="1" x14ac:dyDescent="0.25">
      <c r="B839" s="319"/>
      <c r="C839" s="319"/>
      <c r="D839" s="319"/>
      <c r="E839" s="319"/>
      <c r="F839" s="319"/>
      <c r="H839" s="357"/>
      <c r="I839" s="319"/>
      <c r="J839" s="319"/>
      <c r="K839" s="319"/>
      <c r="L839" s="319"/>
      <c r="M839" s="319"/>
      <c r="N839" s="319"/>
      <c r="R839" s="319"/>
      <c r="S839" s="391"/>
    </row>
    <row r="840" spans="2:19" ht="20.25" customHeight="1" x14ac:dyDescent="0.25">
      <c r="B840" s="319"/>
      <c r="C840" s="319"/>
      <c r="D840" s="319"/>
      <c r="E840" s="319"/>
      <c r="F840" s="319"/>
      <c r="H840" s="357"/>
      <c r="I840" s="319"/>
      <c r="J840" s="319"/>
      <c r="K840" s="319"/>
      <c r="L840" s="319"/>
      <c r="M840" s="319"/>
      <c r="N840" s="319"/>
      <c r="R840" s="319"/>
      <c r="S840" s="391"/>
    </row>
    <row r="841" spans="2:19" ht="20.25" customHeight="1" x14ac:dyDescent="0.25">
      <c r="B841" s="319"/>
      <c r="C841" s="319"/>
      <c r="D841" s="319"/>
      <c r="E841" s="319"/>
      <c r="F841" s="319"/>
      <c r="H841" s="357"/>
      <c r="I841" s="319"/>
      <c r="J841" s="319"/>
      <c r="K841" s="319"/>
      <c r="L841" s="319"/>
      <c r="M841" s="319"/>
      <c r="N841" s="319"/>
      <c r="R841" s="319"/>
      <c r="S841" s="391"/>
    </row>
    <row r="842" spans="2:19" ht="20.25" customHeight="1" x14ac:dyDescent="0.25">
      <c r="B842" s="319"/>
      <c r="C842" s="319"/>
      <c r="D842" s="319"/>
      <c r="E842" s="319"/>
      <c r="F842" s="319"/>
      <c r="H842" s="357"/>
      <c r="I842" s="319"/>
      <c r="J842" s="319"/>
      <c r="K842" s="319"/>
      <c r="L842" s="319"/>
      <c r="M842" s="319"/>
      <c r="N842" s="319"/>
      <c r="R842" s="319"/>
      <c r="S842" s="391"/>
    </row>
    <row r="843" spans="2:19" ht="20.25" customHeight="1" x14ac:dyDescent="0.25">
      <c r="B843" s="319"/>
      <c r="C843" s="319"/>
      <c r="D843" s="319"/>
      <c r="E843" s="319"/>
      <c r="F843" s="319"/>
      <c r="H843" s="357"/>
      <c r="I843" s="319"/>
      <c r="J843" s="319"/>
      <c r="K843" s="319"/>
      <c r="L843" s="319"/>
      <c r="M843" s="319"/>
      <c r="N843" s="319"/>
      <c r="R843" s="319"/>
      <c r="S843" s="391"/>
    </row>
    <row r="844" spans="2:19" ht="20.25" customHeight="1" x14ac:dyDescent="0.25">
      <c r="B844" s="319"/>
      <c r="C844" s="319"/>
      <c r="D844" s="319"/>
      <c r="E844" s="319"/>
      <c r="F844" s="319"/>
      <c r="H844" s="357"/>
      <c r="I844" s="319"/>
      <c r="J844" s="319"/>
      <c r="K844" s="319"/>
      <c r="L844" s="319"/>
      <c r="M844" s="319"/>
      <c r="N844" s="319"/>
      <c r="R844" s="319"/>
      <c r="S844" s="391"/>
    </row>
    <row r="845" spans="2:19" ht="20.25" customHeight="1" x14ac:dyDescent="0.25">
      <c r="B845" s="319"/>
      <c r="C845" s="319"/>
      <c r="D845" s="319"/>
      <c r="E845" s="319"/>
      <c r="F845" s="319"/>
      <c r="H845" s="357"/>
      <c r="I845" s="319"/>
      <c r="J845" s="319"/>
      <c r="K845" s="319"/>
      <c r="L845" s="319"/>
      <c r="M845" s="319"/>
      <c r="N845" s="319"/>
      <c r="R845" s="319"/>
      <c r="S845" s="391"/>
    </row>
    <row r="846" spans="2:19" ht="20.25" customHeight="1" x14ac:dyDescent="0.25">
      <c r="B846" s="319"/>
      <c r="C846" s="319"/>
      <c r="D846" s="319"/>
      <c r="E846" s="319"/>
      <c r="F846" s="319"/>
      <c r="H846" s="357"/>
      <c r="I846" s="319"/>
      <c r="J846" s="319"/>
      <c r="K846" s="319"/>
      <c r="L846" s="319"/>
      <c r="M846" s="319"/>
      <c r="N846" s="319"/>
      <c r="R846" s="319"/>
      <c r="S846" s="391"/>
    </row>
    <row r="847" spans="2:19" ht="20.25" customHeight="1" x14ac:dyDescent="0.25">
      <c r="B847" s="319"/>
      <c r="C847" s="319"/>
      <c r="D847" s="319"/>
      <c r="E847" s="319"/>
      <c r="F847" s="319"/>
      <c r="H847" s="357"/>
      <c r="I847" s="319"/>
      <c r="J847" s="319"/>
      <c r="K847" s="319"/>
      <c r="L847" s="319"/>
      <c r="M847" s="319"/>
      <c r="N847" s="319"/>
      <c r="R847" s="319"/>
      <c r="S847" s="391"/>
    </row>
    <row r="848" spans="2:19" ht="20.25" customHeight="1" x14ac:dyDescent="0.25">
      <c r="B848" s="319"/>
      <c r="C848" s="319"/>
      <c r="D848" s="319"/>
      <c r="E848" s="319"/>
      <c r="F848" s="319"/>
      <c r="H848" s="357"/>
      <c r="I848" s="319"/>
      <c r="J848" s="319"/>
      <c r="K848" s="319"/>
      <c r="L848" s="319"/>
      <c r="M848" s="319"/>
      <c r="N848" s="319"/>
      <c r="R848" s="319"/>
      <c r="S848" s="391"/>
    </row>
    <row r="849" spans="2:19" ht="20.25" customHeight="1" x14ac:dyDescent="0.25">
      <c r="B849" s="319"/>
      <c r="C849" s="319"/>
      <c r="D849" s="319"/>
      <c r="E849" s="319"/>
      <c r="F849" s="319"/>
      <c r="H849" s="357"/>
      <c r="I849" s="319"/>
      <c r="J849" s="319"/>
      <c r="K849" s="319"/>
      <c r="L849" s="319"/>
      <c r="M849" s="319"/>
      <c r="N849" s="319"/>
      <c r="R849" s="319"/>
      <c r="S849" s="391"/>
    </row>
    <row r="850" spans="2:19" ht="20.25" customHeight="1" x14ac:dyDescent="0.25">
      <c r="B850" s="319"/>
      <c r="C850" s="319"/>
      <c r="D850" s="319"/>
      <c r="E850" s="319"/>
      <c r="F850" s="319"/>
      <c r="H850" s="357"/>
      <c r="I850" s="319"/>
      <c r="J850" s="319"/>
      <c r="K850" s="319"/>
      <c r="L850" s="319"/>
      <c r="M850" s="319"/>
      <c r="N850" s="319"/>
      <c r="R850" s="319"/>
      <c r="S850" s="391"/>
    </row>
    <row r="851" spans="2:19" ht="20.25" customHeight="1" x14ac:dyDescent="0.25">
      <c r="B851" s="319"/>
      <c r="C851" s="319"/>
      <c r="D851" s="319"/>
      <c r="E851" s="319"/>
      <c r="F851" s="319"/>
      <c r="H851" s="357"/>
      <c r="I851" s="319"/>
      <c r="J851" s="319"/>
      <c r="K851" s="319"/>
      <c r="L851" s="319"/>
      <c r="M851" s="319"/>
      <c r="N851" s="319"/>
      <c r="R851" s="319"/>
      <c r="S851" s="391"/>
    </row>
    <row r="852" spans="2:19" ht="20.25" customHeight="1" x14ac:dyDescent="0.25">
      <c r="B852" s="319"/>
      <c r="C852" s="319"/>
      <c r="D852" s="319"/>
      <c r="E852" s="319"/>
      <c r="F852" s="319"/>
      <c r="H852" s="357"/>
      <c r="I852" s="319"/>
      <c r="J852" s="319"/>
      <c r="K852" s="319"/>
      <c r="L852" s="319"/>
      <c r="M852" s="319"/>
      <c r="N852" s="319"/>
      <c r="R852" s="319"/>
      <c r="S852" s="391"/>
    </row>
    <row r="853" spans="2:19" ht="20.25" customHeight="1" x14ac:dyDescent="0.25">
      <c r="B853" s="319"/>
      <c r="C853" s="319"/>
      <c r="D853" s="319"/>
      <c r="E853" s="319"/>
      <c r="F853" s="319"/>
      <c r="H853" s="357"/>
      <c r="I853" s="319"/>
      <c r="J853" s="319"/>
      <c r="K853" s="319"/>
      <c r="L853" s="319"/>
      <c r="M853" s="319"/>
      <c r="N853" s="319"/>
      <c r="R853" s="319"/>
      <c r="S853" s="391"/>
    </row>
    <row r="854" spans="2:19" ht="20.25" customHeight="1" x14ac:dyDescent="0.25">
      <c r="B854" s="319"/>
      <c r="C854" s="319"/>
      <c r="D854" s="319"/>
      <c r="E854" s="319"/>
      <c r="F854" s="319"/>
      <c r="H854" s="357"/>
      <c r="I854" s="319"/>
      <c r="J854" s="319"/>
      <c r="K854" s="319"/>
      <c r="L854" s="319"/>
      <c r="M854" s="319"/>
      <c r="N854" s="319"/>
      <c r="R854" s="319"/>
      <c r="S854" s="391"/>
    </row>
    <row r="855" spans="2:19" ht="20.25" customHeight="1" x14ac:dyDescent="0.25">
      <c r="B855" s="319"/>
      <c r="C855" s="319"/>
      <c r="D855" s="319"/>
      <c r="E855" s="319"/>
      <c r="F855" s="319"/>
      <c r="H855" s="357"/>
      <c r="I855" s="319"/>
      <c r="J855" s="319"/>
      <c r="K855" s="319"/>
      <c r="L855" s="319"/>
      <c r="M855" s="319"/>
      <c r="N855" s="319"/>
      <c r="R855" s="319"/>
      <c r="S855" s="391"/>
    </row>
    <row r="856" spans="2:19" ht="20.25" customHeight="1" x14ac:dyDescent="0.25">
      <c r="B856" s="319"/>
      <c r="C856" s="319"/>
      <c r="D856" s="319"/>
      <c r="E856" s="319"/>
      <c r="F856" s="319"/>
      <c r="H856" s="357"/>
      <c r="I856" s="319"/>
      <c r="J856" s="319"/>
      <c r="K856" s="319"/>
      <c r="L856" s="319"/>
      <c r="M856" s="319"/>
      <c r="N856" s="319"/>
      <c r="R856" s="319"/>
      <c r="S856" s="391"/>
    </row>
    <row r="857" spans="2:19" ht="20.25" customHeight="1" x14ac:dyDescent="0.25">
      <c r="B857" s="319"/>
      <c r="C857" s="319"/>
      <c r="D857" s="319"/>
      <c r="E857" s="319"/>
      <c r="F857" s="319"/>
      <c r="H857" s="357"/>
      <c r="I857" s="319"/>
      <c r="J857" s="319"/>
      <c r="K857" s="319"/>
      <c r="L857" s="319"/>
      <c r="M857" s="319"/>
      <c r="N857" s="319"/>
      <c r="R857" s="319"/>
      <c r="S857" s="391"/>
    </row>
    <row r="858" spans="2:19" ht="20.25" customHeight="1" x14ac:dyDescent="0.25">
      <c r="B858" s="319"/>
      <c r="C858" s="319"/>
      <c r="D858" s="319"/>
      <c r="E858" s="319"/>
      <c r="F858" s="319"/>
      <c r="H858" s="357"/>
      <c r="I858" s="319"/>
      <c r="J858" s="319"/>
      <c r="K858" s="319"/>
      <c r="L858" s="319"/>
      <c r="M858" s="319"/>
      <c r="N858" s="319"/>
      <c r="R858" s="319"/>
      <c r="S858" s="391"/>
    </row>
    <row r="859" spans="2:19" ht="20.25" customHeight="1" x14ac:dyDescent="0.25">
      <c r="B859" s="319"/>
      <c r="C859" s="319"/>
      <c r="D859" s="319"/>
      <c r="E859" s="319"/>
      <c r="F859" s="319"/>
      <c r="H859" s="357"/>
      <c r="I859" s="319"/>
      <c r="J859" s="319"/>
      <c r="K859" s="319"/>
      <c r="L859" s="319"/>
      <c r="M859" s="319"/>
      <c r="N859" s="319"/>
      <c r="R859" s="319"/>
      <c r="S859" s="391"/>
    </row>
    <row r="860" spans="2:19" ht="20.25" customHeight="1" x14ac:dyDescent="0.25">
      <c r="B860" s="319"/>
      <c r="C860" s="319"/>
      <c r="D860" s="319"/>
      <c r="E860" s="319"/>
      <c r="F860" s="319"/>
      <c r="H860" s="357"/>
      <c r="I860" s="319"/>
      <c r="J860" s="319"/>
      <c r="K860" s="319"/>
      <c r="L860" s="319"/>
      <c r="M860" s="319"/>
      <c r="N860" s="319"/>
      <c r="R860" s="319"/>
      <c r="S860" s="391"/>
    </row>
    <row r="861" spans="2:19" ht="20.25" customHeight="1" x14ac:dyDescent="0.25">
      <c r="B861" s="319"/>
      <c r="C861" s="319"/>
      <c r="D861" s="319"/>
      <c r="E861" s="319"/>
      <c r="F861" s="319"/>
      <c r="H861" s="357"/>
      <c r="I861" s="319"/>
      <c r="J861" s="319"/>
      <c r="K861" s="319"/>
      <c r="L861" s="319"/>
      <c r="M861" s="319"/>
      <c r="N861" s="319"/>
      <c r="R861" s="319"/>
      <c r="S861" s="391"/>
    </row>
    <row r="862" spans="2:19" ht="20.25" customHeight="1" x14ac:dyDescent="0.25">
      <c r="B862" s="319"/>
      <c r="C862" s="319"/>
      <c r="D862" s="319"/>
      <c r="E862" s="319"/>
      <c r="F862" s="319"/>
      <c r="H862" s="357"/>
      <c r="I862" s="319"/>
      <c r="J862" s="319"/>
      <c r="K862" s="319"/>
      <c r="L862" s="319"/>
      <c r="M862" s="319"/>
      <c r="N862" s="319"/>
      <c r="R862" s="319"/>
      <c r="S862" s="391"/>
    </row>
    <row r="863" spans="2:19" ht="20.25" customHeight="1" x14ac:dyDescent="0.25">
      <c r="B863" s="319"/>
      <c r="C863" s="319"/>
      <c r="D863" s="319"/>
      <c r="E863" s="319"/>
      <c r="F863" s="319"/>
      <c r="H863" s="357"/>
      <c r="I863" s="319"/>
      <c r="J863" s="319"/>
      <c r="K863" s="319"/>
      <c r="L863" s="319"/>
      <c r="M863" s="319"/>
      <c r="N863" s="319"/>
      <c r="R863" s="319"/>
      <c r="S863" s="391"/>
    </row>
    <row r="864" spans="2:19" ht="20.25" customHeight="1" x14ac:dyDescent="0.25">
      <c r="B864" s="319"/>
      <c r="C864" s="319"/>
      <c r="D864" s="319"/>
      <c r="E864" s="319"/>
      <c r="F864" s="319"/>
      <c r="H864" s="357"/>
      <c r="I864" s="319"/>
      <c r="J864" s="319"/>
      <c r="K864" s="319"/>
      <c r="L864" s="319"/>
      <c r="M864" s="319"/>
      <c r="N864" s="319"/>
      <c r="R864" s="319"/>
      <c r="S864" s="391"/>
    </row>
    <row r="865" spans="2:19" ht="20.25" customHeight="1" x14ac:dyDescent="0.25">
      <c r="B865" s="319"/>
      <c r="C865" s="319"/>
      <c r="D865" s="319"/>
      <c r="E865" s="319"/>
      <c r="F865" s="319"/>
      <c r="H865" s="357"/>
      <c r="I865" s="319"/>
      <c r="J865" s="319"/>
      <c r="K865" s="319"/>
      <c r="L865" s="319"/>
      <c r="M865" s="319"/>
      <c r="N865" s="319"/>
      <c r="R865" s="319"/>
      <c r="S865" s="391"/>
    </row>
    <row r="866" spans="2:19" ht="20.25" customHeight="1" x14ac:dyDescent="0.25">
      <c r="B866" s="319"/>
      <c r="C866" s="319"/>
      <c r="D866" s="319"/>
      <c r="E866" s="319"/>
      <c r="F866" s="319"/>
      <c r="H866" s="357"/>
      <c r="I866" s="319"/>
      <c r="J866" s="319"/>
      <c r="K866" s="319"/>
      <c r="L866" s="319"/>
      <c r="M866" s="319"/>
      <c r="N866" s="319"/>
      <c r="R866" s="319"/>
      <c r="S866" s="391"/>
    </row>
    <row r="867" spans="2:19" ht="20.25" customHeight="1" x14ac:dyDescent="0.25">
      <c r="B867" s="319"/>
      <c r="C867" s="319"/>
      <c r="D867" s="319"/>
      <c r="E867" s="319"/>
      <c r="F867" s="319"/>
      <c r="H867" s="357"/>
      <c r="I867" s="319"/>
      <c r="J867" s="319"/>
      <c r="K867" s="319"/>
      <c r="L867" s="319"/>
      <c r="M867" s="319"/>
      <c r="N867" s="319"/>
      <c r="R867" s="319"/>
      <c r="S867" s="391"/>
    </row>
    <row r="868" spans="2:19" ht="20.25" customHeight="1" x14ac:dyDescent="0.25">
      <c r="B868" s="319"/>
      <c r="C868" s="319"/>
      <c r="D868" s="319"/>
      <c r="E868" s="319"/>
      <c r="F868" s="319"/>
      <c r="H868" s="357"/>
      <c r="I868" s="319"/>
      <c r="J868" s="319"/>
      <c r="K868" s="319"/>
      <c r="L868" s="319"/>
      <c r="M868" s="319"/>
      <c r="N868" s="319"/>
      <c r="R868" s="319"/>
      <c r="S868" s="391"/>
    </row>
    <row r="869" spans="2:19" ht="20.25" customHeight="1" x14ac:dyDescent="0.25">
      <c r="B869" s="319"/>
      <c r="C869" s="319"/>
      <c r="D869" s="319"/>
      <c r="E869" s="319"/>
      <c r="F869" s="319"/>
      <c r="H869" s="357"/>
      <c r="I869" s="319"/>
      <c r="J869" s="319"/>
      <c r="K869" s="319"/>
      <c r="L869" s="319"/>
      <c r="M869" s="319"/>
      <c r="N869" s="319"/>
      <c r="R869" s="319"/>
      <c r="S869" s="391"/>
    </row>
    <row r="870" spans="2:19" ht="20.25" customHeight="1" x14ac:dyDescent="0.25">
      <c r="B870" s="319"/>
      <c r="C870" s="319"/>
      <c r="D870" s="319"/>
      <c r="E870" s="319"/>
      <c r="F870" s="319"/>
      <c r="H870" s="357"/>
      <c r="I870" s="319"/>
      <c r="J870" s="319"/>
      <c r="K870" s="319"/>
      <c r="L870" s="319"/>
      <c r="M870" s="319"/>
      <c r="N870" s="319"/>
      <c r="R870" s="319"/>
      <c r="S870" s="391"/>
    </row>
    <row r="871" spans="2:19" ht="20.25" customHeight="1" x14ac:dyDescent="0.25">
      <c r="B871" s="319"/>
      <c r="C871" s="319"/>
      <c r="D871" s="319"/>
      <c r="E871" s="319"/>
      <c r="F871" s="319"/>
      <c r="H871" s="357"/>
      <c r="I871" s="319"/>
      <c r="J871" s="319"/>
      <c r="K871" s="319"/>
      <c r="L871" s="319"/>
      <c r="M871" s="319"/>
      <c r="N871" s="319"/>
      <c r="R871" s="319"/>
      <c r="S871" s="391"/>
    </row>
    <row r="872" spans="2:19" ht="20.25" customHeight="1" x14ac:dyDescent="0.25">
      <c r="B872" s="319"/>
      <c r="C872" s="319"/>
      <c r="D872" s="319"/>
      <c r="E872" s="319"/>
      <c r="F872" s="319"/>
      <c r="H872" s="357"/>
      <c r="I872" s="319"/>
      <c r="J872" s="319"/>
      <c r="K872" s="319"/>
      <c r="L872" s="319"/>
      <c r="M872" s="319"/>
      <c r="N872" s="319"/>
      <c r="R872" s="319"/>
      <c r="S872" s="391"/>
    </row>
    <row r="873" spans="2:19" ht="20.25" customHeight="1" x14ac:dyDescent="0.25">
      <c r="B873" s="319"/>
      <c r="C873" s="319"/>
      <c r="D873" s="319"/>
      <c r="E873" s="319"/>
      <c r="F873" s="319"/>
      <c r="H873" s="357"/>
      <c r="I873" s="319"/>
      <c r="J873" s="319"/>
      <c r="K873" s="319"/>
      <c r="L873" s="319"/>
      <c r="M873" s="319"/>
      <c r="N873" s="319"/>
      <c r="R873" s="319"/>
      <c r="S873" s="391"/>
    </row>
    <row r="874" spans="2:19" ht="20.25" customHeight="1" x14ac:dyDescent="0.25">
      <c r="B874" s="319"/>
      <c r="C874" s="319"/>
      <c r="D874" s="319"/>
      <c r="E874" s="319"/>
      <c r="F874" s="319"/>
      <c r="H874" s="357"/>
      <c r="I874" s="319"/>
      <c r="J874" s="319"/>
      <c r="K874" s="319"/>
      <c r="L874" s="319"/>
      <c r="M874" s="319"/>
      <c r="N874" s="319"/>
      <c r="R874" s="319"/>
      <c r="S874" s="391"/>
    </row>
    <row r="875" spans="2:19" ht="20.25" customHeight="1" x14ac:dyDescent="0.25">
      <c r="B875" s="319"/>
      <c r="C875" s="319"/>
      <c r="D875" s="319"/>
      <c r="E875" s="319"/>
      <c r="F875" s="319"/>
      <c r="H875" s="357"/>
      <c r="I875" s="319"/>
      <c r="J875" s="319"/>
      <c r="K875" s="319"/>
      <c r="L875" s="319"/>
      <c r="M875" s="319"/>
      <c r="N875" s="319"/>
      <c r="R875" s="319"/>
      <c r="S875" s="391"/>
    </row>
    <row r="876" spans="2:19" ht="20.25" customHeight="1" x14ac:dyDescent="0.25">
      <c r="B876" s="319"/>
      <c r="C876" s="319"/>
      <c r="D876" s="319"/>
      <c r="E876" s="319"/>
      <c r="F876" s="319"/>
      <c r="H876" s="357"/>
      <c r="I876" s="319"/>
      <c r="J876" s="319"/>
      <c r="K876" s="319"/>
      <c r="L876" s="319"/>
      <c r="M876" s="319"/>
      <c r="N876" s="319"/>
      <c r="R876" s="319"/>
      <c r="S876" s="391"/>
    </row>
    <row r="877" spans="2:19" ht="20.25" customHeight="1" x14ac:dyDescent="0.25">
      <c r="B877" s="319"/>
      <c r="C877" s="319"/>
      <c r="D877" s="319"/>
      <c r="E877" s="319"/>
      <c r="F877" s="319"/>
      <c r="H877" s="357"/>
      <c r="I877" s="319"/>
      <c r="J877" s="319"/>
      <c r="K877" s="319"/>
      <c r="L877" s="319"/>
      <c r="M877" s="319"/>
      <c r="N877" s="319"/>
      <c r="R877" s="319"/>
      <c r="S877" s="391"/>
    </row>
    <row r="878" spans="2:19" ht="20.25" customHeight="1" x14ac:dyDescent="0.25">
      <c r="B878" s="319"/>
      <c r="C878" s="319"/>
      <c r="D878" s="319"/>
      <c r="E878" s="319"/>
      <c r="F878" s="319"/>
      <c r="H878" s="357"/>
      <c r="I878" s="319"/>
      <c r="J878" s="319"/>
      <c r="K878" s="319"/>
      <c r="L878" s="319"/>
      <c r="M878" s="319"/>
      <c r="N878" s="319"/>
      <c r="R878" s="319"/>
      <c r="S878" s="391"/>
    </row>
    <row r="879" spans="2:19" ht="20.25" customHeight="1" x14ac:dyDescent="0.25">
      <c r="B879" s="319"/>
      <c r="C879" s="319"/>
      <c r="D879" s="319"/>
      <c r="E879" s="319"/>
      <c r="F879" s="319"/>
      <c r="H879" s="357"/>
      <c r="I879" s="319"/>
      <c r="J879" s="319"/>
      <c r="K879" s="319"/>
      <c r="L879" s="319"/>
      <c r="M879" s="319"/>
      <c r="N879" s="319"/>
      <c r="R879" s="319"/>
      <c r="S879" s="391"/>
    </row>
    <row r="880" spans="2:19" ht="20.25" customHeight="1" x14ac:dyDescent="0.25">
      <c r="B880" s="319"/>
      <c r="C880" s="319"/>
      <c r="D880" s="319"/>
      <c r="E880" s="319"/>
      <c r="F880" s="319"/>
      <c r="H880" s="357"/>
      <c r="I880" s="319"/>
      <c r="J880" s="319"/>
      <c r="K880" s="319"/>
      <c r="L880" s="319"/>
      <c r="M880" s="319"/>
      <c r="N880" s="319"/>
      <c r="R880" s="319"/>
      <c r="S880" s="391"/>
    </row>
    <row r="881" spans="2:19" ht="20.25" customHeight="1" x14ac:dyDescent="0.25">
      <c r="B881" s="319"/>
      <c r="C881" s="319"/>
      <c r="D881" s="319"/>
      <c r="E881" s="319"/>
      <c r="F881" s="319"/>
      <c r="H881" s="357"/>
      <c r="I881" s="319"/>
      <c r="J881" s="319"/>
      <c r="K881" s="319"/>
      <c r="L881" s="319"/>
      <c r="M881" s="319"/>
      <c r="N881" s="319"/>
      <c r="R881" s="319"/>
      <c r="S881" s="391"/>
    </row>
    <row r="882" spans="2:19" ht="20.25" customHeight="1" x14ac:dyDescent="0.25">
      <c r="B882" s="319"/>
      <c r="C882" s="319"/>
      <c r="D882" s="319"/>
      <c r="E882" s="319"/>
      <c r="F882" s="319"/>
      <c r="H882" s="357"/>
      <c r="I882" s="319"/>
      <c r="J882" s="319"/>
      <c r="K882" s="319"/>
      <c r="L882" s="319"/>
      <c r="M882" s="319"/>
      <c r="N882" s="319"/>
      <c r="R882" s="319"/>
      <c r="S882" s="391"/>
    </row>
    <row r="883" spans="2:19" ht="20.25" customHeight="1" x14ac:dyDescent="0.25">
      <c r="B883" s="319"/>
      <c r="C883" s="319"/>
      <c r="D883" s="319"/>
      <c r="E883" s="319"/>
      <c r="F883" s="319"/>
      <c r="H883" s="357"/>
      <c r="I883" s="319"/>
      <c r="J883" s="319"/>
      <c r="K883" s="319"/>
      <c r="L883" s="319"/>
      <c r="M883" s="319"/>
      <c r="N883" s="319"/>
      <c r="R883" s="319"/>
      <c r="S883" s="391"/>
    </row>
    <row r="884" spans="2:19" ht="20.25" customHeight="1" x14ac:dyDescent="0.25">
      <c r="B884" s="319"/>
      <c r="C884" s="319"/>
      <c r="D884" s="319"/>
      <c r="E884" s="319"/>
      <c r="F884" s="319"/>
      <c r="H884" s="357"/>
      <c r="I884" s="319"/>
      <c r="J884" s="319"/>
      <c r="K884" s="319"/>
      <c r="L884" s="319"/>
      <c r="M884" s="319"/>
      <c r="N884" s="319"/>
      <c r="R884" s="319"/>
      <c r="S884" s="391"/>
    </row>
    <row r="885" spans="2:19" ht="20.25" customHeight="1" x14ac:dyDescent="0.25">
      <c r="B885" s="319"/>
      <c r="C885" s="319"/>
      <c r="D885" s="319"/>
      <c r="E885" s="319"/>
      <c r="F885" s="319"/>
      <c r="H885" s="357"/>
      <c r="I885" s="319"/>
      <c r="J885" s="319"/>
      <c r="K885" s="319"/>
      <c r="L885" s="319"/>
      <c r="M885" s="319"/>
      <c r="N885" s="319"/>
      <c r="R885" s="319"/>
      <c r="S885" s="391"/>
    </row>
    <row r="886" spans="2:19" ht="20.25" customHeight="1" x14ac:dyDescent="0.25">
      <c r="B886" s="319"/>
      <c r="C886" s="319"/>
      <c r="D886" s="319"/>
      <c r="E886" s="319"/>
      <c r="F886" s="319"/>
      <c r="H886" s="357"/>
      <c r="I886" s="319"/>
      <c r="J886" s="319"/>
      <c r="K886" s="319"/>
      <c r="L886" s="319"/>
      <c r="M886" s="319"/>
      <c r="N886" s="319"/>
      <c r="R886" s="319"/>
      <c r="S886" s="391"/>
    </row>
    <row r="887" spans="2:19" ht="20.25" customHeight="1" x14ac:dyDescent="0.25">
      <c r="B887" s="319"/>
      <c r="C887" s="319"/>
      <c r="D887" s="319"/>
      <c r="E887" s="319"/>
      <c r="F887" s="319"/>
      <c r="H887" s="357"/>
      <c r="I887" s="319"/>
      <c r="J887" s="319"/>
      <c r="K887" s="319"/>
      <c r="L887" s="319"/>
      <c r="M887" s="319"/>
      <c r="N887" s="319"/>
      <c r="R887" s="319"/>
      <c r="S887" s="391"/>
    </row>
    <row r="888" spans="2:19" ht="20.25" customHeight="1" x14ac:dyDescent="0.25">
      <c r="B888" s="319"/>
      <c r="C888" s="319"/>
      <c r="D888" s="319"/>
      <c r="E888" s="319"/>
      <c r="F888" s="319"/>
      <c r="H888" s="357"/>
      <c r="I888" s="319"/>
      <c r="J888" s="319"/>
      <c r="K888" s="319"/>
      <c r="L888" s="319"/>
      <c r="M888" s="319"/>
      <c r="N888" s="319"/>
      <c r="R888" s="319"/>
      <c r="S888" s="391"/>
    </row>
    <row r="889" spans="2:19" ht="20.25" customHeight="1" x14ac:dyDescent="0.25">
      <c r="B889" s="319"/>
      <c r="C889" s="319"/>
      <c r="D889" s="319"/>
      <c r="E889" s="319"/>
      <c r="F889" s="319"/>
      <c r="H889" s="357"/>
      <c r="I889" s="319"/>
      <c r="J889" s="319"/>
      <c r="K889" s="319"/>
      <c r="L889" s="319"/>
      <c r="M889" s="319"/>
      <c r="N889" s="319"/>
      <c r="R889" s="319"/>
      <c r="S889" s="391"/>
    </row>
    <row r="890" spans="2:19" ht="20.25" customHeight="1" x14ac:dyDescent="0.25">
      <c r="B890" s="319"/>
      <c r="C890" s="319"/>
      <c r="D890" s="319"/>
      <c r="E890" s="319"/>
      <c r="F890" s="319"/>
      <c r="H890" s="357"/>
      <c r="I890" s="319"/>
      <c r="J890" s="319"/>
      <c r="K890" s="319"/>
      <c r="L890" s="319"/>
      <c r="M890" s="319"/>
      <c r="N890" s="319"/>
      <c r="R890" s="319"/>
      <c r="S890" s="391"/>
    </row>
    <row r="891" spans="2:19" ht="20.25" customHeight="1" x14ac:dyDescent="0.25">
      <c r="B891" s="319"/>
      <c r="C891" s="319"/>
      <c r="D891" s="319"/>
      <c r="E891" s="319"/>
      <c r="F891" s="319"/>
      <c r="H891" s="357"/>
      <c r="I891" s="319"/>
      <c r="J891" s="319"/>
      <c r="K891" s="319"/>
      <c r="L891" s="319"/>
      <c r="M891" s="319"/>
      <c r="N891" s="319"/>
      <c r="R891" s="319"/>
      <c r="S891" s="391"/>
    </row>
    <row r="892" spans="2:19" ht="20.25" customHeight="1" x14ac:dyDescent="0.25">
      <c r="B892" s="319"/>
      <c r="C892" s="319"/>
      <c r="D892" s="319"/>
      <c r="E892" s="319"/>
      <c r="F892" s="319"/>
      <c r="H892" s="357"/>
      <c r="I892" s="319"/>
      <c r="J892" s="319"/>
      <c r="K892" s="319"/>
      <c r="L892" s="319"/>
      <c r="M892" s="319"/>
      <c r="N892" s="319"/>
      <c r="R892" s="319"/>
      <c r="S892" s="391"/>
    </row>
    <row r="893" spans="2:19" ht="20.25" customHeight="1" x14ac:dyDescent="0.25">
      <c r="B893" s="319"/>
      <c r="C893" s="319"/>
      <c r="D893" s="319"/>
      <c r="E893" s="319"/>
      <c r="F893" s="319"/>
      <c r="H893" s="357"/>
      <c r="I893" s="319"/>
      <c r="J893" s="319"/>
      <c r="K893" s="319"/>
      <c r="L893" s="319"/>
      <c r="M893" s="319"/>
      <c r="N893" s="319"/>
      <c r="R893" s="319"/>
      <c r="S893" s="391"/>
    </row>
    <row r="894" spans="2:19" ht="20.25" customHeight="1" x14ac:dyDescent="0.25">
      <c r="B894" s="319"/>
      <c r="C894" s="319"/>
      <c r="D894" s="319"/>
      <c r="E894" s="319"/>
      <c r="F894" s="319"/>
      <c r="H894" s="357"/>
      <c r="I894" s="319"/>
      <c r="J894" s="319"/>
      <c r="K894" s="319"/>
      <c r="L894" s="319"/>
      <c r="M894" s="319"/>
      <c r="N894" s="319"/>
      <c r="R894" s="319"/>
      <c r="S894" s="391"/>
    </row>
    <row r="895" spans="2:19" ht="20.25" customHeight="1" x14ac:dyDescent="0.25">
      <c r="B895" s="319"/>
      <c r="C895" s="319"/>
      <c r="D895" s="319"/>
      <c r="E895" s="319"/>
      <c r="F895" s="319"/>
      <c r="H895" s="357"/>
      <c r="I895" s="319"/>
      <c r="J895" s="319"/>
      <c r="K895" s="319"/>
      <c r="L895" s="319"/>
      <c r="M895" s="319"/>
      <c r="N895" s="319"/>
      <c r="R895" s="319"/>
      <c r="S895" s="391"/>
    </row>
    <row r="896" spans="2:19" ht="20.25" customHeight="1" x14ac:dyDescent="0.25">
      <c r="B896" s="319"/>
      <c r="C896" s="319"/>
      <c r="D896" s="319"/>
      <c r="E896" s="319"/>
      <c r="F896" s="319"/>
      <c r="H896" s="357"/>
      <c r="I896" s="319"/>
      <c r="J896" s="319"/>
      <c r="K896" s="319"/>
      <c r="L896" s="319"/>
      <c r="M896" s="319"/>
      <c r="N896" s="319"/>
      <c r="R896" s="319"/>
      <c r="S896" s="391"/>
    </row>
    <row r="897" spans="2:19" ht="20.25" customHeight="1" x14ac:dyDescent="0.25">
      <c r="B897" s="319"/>
      <c r="C897" s="319"/>
      <c r="D897" s="319"/>
      <c r="E897" s="319"/>
      <c r="F897" s="319"/>
      <c r="H897" s="357"/>
      <c r="I897" s="319"/>
      <c r="J897" s="319"/>
      <c r="K897" s="319"/>
      <c r="L897" s="319"/>
      <c r="M897" s="319"/>
      <c r="N897" s="319"/>
      <c r="R897" s="319"/>
      <c r="S897" s="391"/>
    </row>
    <row r="898" spans="2:19" ht="20.25" customHeight="1" x14ac:dyDescent="0.25">
      <c r="B898" s="319"/>
      <c r="C898" s="319"/>
      <c r="D898" s="319"/>
      <c r="E898" s="319"/>
      <c r="F898" s="319"/>
      <c r="H898" s="357"/>
      <c r="I898" s="319"/>
      <c r="J898" s="319"/>
      <c r="K898" s="319"/>
      <c r="L898" s="319"/>
      <c r="M898" s="319"/>
      <c r="N898" s="319"/>
      <c r="R898" s="319"/>
      <c r="S898" s="391"/>
    </row>
    <row r="899" spans="2:19" ht="20.25" customHeight="1" x14ac:dyDescent="0.25">
      <c r="B899" s="319"/>
      <c r="C899" s="319"/>
      <c r="D899" s="319"/>
      <c r="E899" s="319"/>
      <c r="F899" s="319"/>
      <c r="H899" s="357"/>
      <c r="I899" s="319"/>
      <c r="J899" s="319"/>
      <c r="K899" s="319"/>
      <c r="L899" s="319"/>
      <c r="M899" s="319"/>
      <c r="N899" s="319"/>
      <c r="R899" s="319"/>
      <c r="S899" s="391"/>
    </row>
    <row r="900" spans="2:19" ht="20.25" customHeight="1" x14ac:dyDescent="0.25">
      <c r="B900" s="319"/>
      <c r="C900" s="319"/>
      <c r="D900" s="319"/>
      <c r="E900" s="319"/>
      <c r="F900" s="319"/>
      <c r="H900" s="357"/>
      <c r="I900" s="319"/>
      <c r="J900" s="319"/>
      <c r="K900" s="319"/>
      <c r="L900" s="319"/>
      <c r="M900" s="319"/>
      <c r="N900" s="319"/>
      <c r="R900" s="319"/>
      <c r="S900" s="391"/>
    </row>
    <row r="901" spans="2:19" ht="20.25" customHeight="1" x14ac:dyDescent="0.25">
      <c r="B901" s="319"/>
      <c r="C901" s="319"/>
      <c r="D901" s="319"/>
      <c r="E901" s="319"/>
      <c r="F901" s="319"/>
      <c r="H901" s="357"/>
      <c r="I901" s="319"/>
      <c r="J901" s="319"/>
      <c r="K901" s="319"/>
      <c r="L901" s="319"/>
      <c r="M901" s="319"/>
      <c r="N901" s="319"/>
      <c r="R901" s="319"/>
      <c r="S901" s="391"/>
    </row>
    <row r="902" spans="2:19" ht="20.25" customHeight="1" x14ac:dyDescent="0.25">
      <c r="B902" s="319"/>
      <c r="C902" s="319"/>
      <c r="D902" s="319"/>
      <c r="E902" s="319"/>
      <c r="F902" s="319"/>
      <c r="H902" s="357"/>
      <c r="I902" s="319"/>
      <c r="J902" s="319"/>
      <c r="K902" s="319"/>
      <c r="L902" s="319"/>
      <c r="M902" s="319"/>
      <c r="N902" s="319"/>
      <c r="R902" s="319"/>
      <c r="S902" s="391"/>
    </row>
    <row r="903" spans="2:19" ht="20.25" customHeight="1" x14ac:dyDescent="0.25">
      <c r="B903" s="319"/>
      <c r="C903" s="319"/>
      <c r="D903" s="319"/>
      <c r="E903" s="319"/>
      <c r="F903" s="319"/>
      <c r="H903" s="357"/>
      <c r="I903" s="319"/>
      <c r="J903" s="319"/>
      <c r="K903" s="319"/>
      <c r="L903" s="319"/>
      <c r="M903" s="319"/>
      <c r="N903" s="319"/>
      <c r="R903" s="319"/>
      <c r="S903" s="391"/>
    </row>
    <row r="904" spans="2:19" ht="20.25" customHeight="1" x14ac:dyDescent="0.25">
      <c r="B904" s="319"/>
      <c r="C904" s="319"/>
      <c r="D904" s="319"/>
      <c r="E904" s="319"/>
      <c r="F904" s="319"/>
      <c r="H904" s="357"/>
      <c r="I904" s="319"/>
      <c r="J904" s="319"/>
      <c r="K904" s="319"/>
      <c r="L904" s="319"/>
      <c r="M904" s="319"/>
      <c r="N904" s="319"/>
      <c r="R904" s="319"/>
      <c r="S904" s="391"/>
    </row>
    <row r="905" spans="2:19" ht="20.25" customHeight="1" x14ac:dyDescent="0.25">
      <c r="B905" s="319"/>
      <c r="C905" s="319"/>
      <c r="D905" s="319"/>
      <c r="E905" s="319"/>
      <c r="F905" s="319"/>
      <c r="H905" s="357"/>
      <c r="I905" s="319"/>
      <c r="J905" s="319"/>
      <c r="K905" s="319"/>
      <c r="L905" s="319"/>
      <c r="M905" s="319"/>
      <c r="N905" s="319"/>
      <c r="R905" s="319"/>
      <c r="S905" s="391"/>
    </row>
    <row r="906" spans="2:19" ht="20.25" customHeight="1" x14ac:dyDescent="0.25">
      <c r="B906" s="319"/>
      <c r="C906" s="319"/>
      <c r="D906" s="319"/>
      <c r="E906" s="319"/>
      <c r="F906" s="319"/>
      <c r="H906" s="357"/>
      <c r="I906" s="319"/>
      <c r="J906" s="319"/>
      <c r="K906" s="319"/>
      <c r="L906" s="319"/>
      <c r="M906" s="319"/>
      <c r="N906" s="319"/>
      <c r="R906" s="319"/>
      <c r="S906" s="391"/>
    </row>
    <row r="907" spans="2:19" ht="20.25" customHeight="1" x14ac:dyDescent="0.25">
      <c r="B907" s="319"/>
      <c r="C907" s="319"/>
      <c r="D907" s="319"/>
      <c r="E907" s="319"/>
      <c r="F907" s="319"/>
      <c r="H907" s="357"/>
      <c r="I907" s="319"/>
      <c r="J907" s="319"/>
      <c r="K907" s="319"/>
      <c r="L907" s="319"/>
      <c r="M907" s="319"/>
      <c r="N907" s="319"/>
      <c r="R907" s="319"/>
      <c r="S907" s="391"/>
    </row>
    <row r="908" spans="2:19" ht="20.25" customHeight="1" x14ac:dyDescent="0.25">
      <c r="B908" s="319"/>
      <c r="C908" s="319"/>
      <c r="D908" s="319"/>
      <c r="E908" s="319"/>
      <c r="F908" s="319"/>
      <c r="H908" s="357"/>
      <c r="I908" s="319"/>
      <c r="J908" s="319"/>
      <c r="K908" s="319"/>
      <c r="L908" s="319"/>
      <c r="M908" s="319"/>
      <c r="N908" s="319"/>
      <c r="R908" s="319"/>
      <c r="S908" s="391"/>
    </row>
    <row r="909" spans="2:19" ht="20.25" customHeight="1" x14ac:dyDescent="0.25">
      <c r="B909" s="319"/>
      <c r="C909" s="319"/>
      <c r="D909" s="319"/>
      <c r="E909" s="319"/>
      <c r="F909" s="319"/>
      <c r="H909" s="357"/>
      <c r="I909" s="319"/>
      <c r="J909" s="319"/>
      <c r="K909" s="319"/>
      <c r="L909" s="319"/>
      <c r="M909" s="319"/>
      <c r="N909" s="319"/>
      <c r="R909" s="319"/>
      <c r="S909" s="391"/>
    </row>
    <row r="910" spans="2:19" ht="20.25" customHeight="1" x14ac:dyDescent="0.25">
      <c r="B910" s="319"/>
      <c r="C910" s="319"/>
      <c r="D910" s="319"/>
      <c r="E910" s="319"/>
      <c r="F910" s="319"/>
      <c r="H910" s="357"/>
      <c r="I910" s="319"/>
      <c r="J910" s="319"/>
      <c r="K910" s="319"/>
      <c r="L910" s="319"/>
      <c r="M910" s="319"/>
      <c r="N910" s="319"/>
      <c r="R910" s="319"/>
      <c r="S910" s="391"/>
    </row>
    <row r="911" spans="2:19" ht="20.25" customHeight="1" x14ac:dyDescent="0.25">
      <c r="B911" s="319"/>
      <c r="C911" s="319"/>
      <c r="D911" s="319"/>
      <c r="E911" s="319"/>
      <c r="F911" s="319"/>
      <c r="H911" s="357"/>
      <c r="I911" s="319"/>
      <c r="J911" s="319"/>
      <c r="K911" s="319"/>
      <c r="L911" s="319"/>
      <c r="M911" s="319"/>
      <c r="N911" s="319"/>
      <c r="R911" s="319"/>
      <c r="S911" s="391"/>
    </row>
    <row r="912" spans="2:19" ht="20.25" customHeight="1" x14ac:dyDescent="0.25">
      <c r="B912" s="319"/>
      <c r="C912" s="319"/>
      <c r="D912" s="319"/>
      <c r="E912" s="319"/>
      <c r="F912" s="319"/>
      <c r="H912" s="357"/>
      <c r="I912" s="319"/>
      <c r="J912" s="319"/>
      <c r="K912" s="319"/>
      <c r="L912" s="319"/>
      <c r="M912" s="319"/>
      <c r="N912" s="319"/>
      <c r="R912" s="319"/>
      <c r="S912" s="391"/>
    </row>
    <row r="913" spans="2:19" ht="20.25" customHeight="1" x14ac:dyDescent="0.25">
      <c r="B913" s="319"/>
      <c r="C913" s="319"/>
      <c r="D913" s="319"/>
      <c r="E913" s="319"/>
      <c r="F913" s="319"/>
      <c r="H913" s="357"/>
      <c r="I913" s="319"/>
      <c r="J913" s="319"/>
      <c r="K913" s="319"/>
      <c r="L913" s="319"/>
      <c r="M913" s="319"/>
      <c r="N913" s="319"/>
      <c r="R913" s="319"/>
      <c r="S913" s="391"/>
    </row>
    <row r="914" spans="2:19" ht="20.25" customHeight="1" x14ac:dyDescent="0.25">
      <c r="B914" s="319"/>
      <c r="C914" s="319"/>
      <c r="D914" s="319"/>
      <c r="E914" s="319"/>
      <c r="F914" s="319"/>
      <c r="H914" s="357"/>
      <c r="I914" s="319"/>
      <c r="J914" s="319"/>
      <c r="K914" s="319"/>
      <c r="L914" s="319"/>
      <c r="M914" s="319"/>
      <c r="N914" s="319"/>
      <c r="R914" s="319"/>
      <c r="S914" s="391"/>
    </row>
    <row r="915" spans="2:19" ht="20.25" customHeight="1" x14ac:dyDescent="0.25">
      <c r="B915" s="319"/>
      <c r="C915" s="319"/>
      <c r="D915" s="319"/>
      <c r="E915" s="319"/>
      <c r="F915" s="319"/>
      <c r="H915" s="357"/>
      <c r="I915" s="319"/>
      <c r="J915" s="319"/>
      <c r="K915" s="319"/>
      <c r="L915" s="319"/>
      <c r="M915" s="319"/>
      <c r="N915" s="319"/>
      <c r="R915" s="319"/>
      <c r="S915" s="391"/>
    </row>
    <row r="916" spans="2:19" ht="20.25" customHeight="1" x14ac:dyDescent="0.25">
      <c r="B916" s="319"/>
      <c r="C916" s="319"/>
      <c r="D916" s="319"/>
      <c r="E916" s="319"/>
      <c r="F916" s="319"/>
      <c r="H916" s="357"/>
      <c r="I916" s="319"/>
      <c r="J916" s="319"/>
      <c r="K916" s="319"/>
      <c r="L916" s="319"/>
      <c r="M916" s="319"/>
      <c r="N916" s="319"/>
      <c r="R916" s="319"/>
      <c r="S916" s="391"/>
    </row>
    <row r="917" spans="2:19" ht="20.25" customHeight="1" x14ac:dyDescent="0.25">
      <c r="B917" s="319"/>
      <c r="C917" s="319"/>
      <c r="D917" s="319"/>
      <c r="E917" s="319"/>
      <c r="F917" s="319"/>
      <c r="H917" s="357"/>
      <c r="I917" s="319"/>
      <c r="J917" s="319"/>
      <c r="K917" s="319"/>
      <c r="L917" s="319"/>
      <c r="M917" s="319"/>
      <c r="N917" s="319"/>
      <c r="R917" s="319"/>
      <c r="S917" s="391"/>
    </row>
    <row r="918" spans="2:19" ht="20.25" customHeight="1" x14ac:dyDescent="0.25">
      <c r="B918" s="319"/>
      <c r="C918" s="319"/>
      <c r="D918" s="319"/>
      <c r="E918" s="319"/>
      <c r="F918" s="319"/>
      <c r="H918" s="357"/>
      <c r="I918" s="319"/>
      <c r="J918" s="319"/>
      <c r="K918" s="319"/>
      <c r="L918" s="319"/>
      <c r="M918" s="319"/>
      <c r="N918" s="319"/>
      <c r="R918" s="319"/>
      <c r="S918" s="391"/>
    </row>
    <row r="919" spans="2:19" ht="20.25" customHeight="1" x14ac:dyDescent="0.25">
      <c r="B919" s="319"/>
      <c r="C919" s="319"/>
      <c r="D919" s="319"/>
      <c r="E919" s="319"/>
      <c r="F919" s="319"/>
      <c r="H919" s="357"/>
      <c r="I919" s="319"/>
      <c r="J919" s="319"/>
      <c r="K919" s="319"/>
      <c r="L919" s="319"/>
      <c r="M919" s="319"/>
      <c r="N919" s="319"/>
      <c r="R919" s="319"/>
      <c r="S919" s="391"/>
    </row>
    <row r="920" spans="2:19" ht="20.25" customHeight="1" x14ac:dyDescent="0.25">
      <c r="B920" s="319"/>
      <c r="C920" s="319"/>
      <c r="D920" s="319"/>
      <c r="E920" s="319"/>
      <c r="F920" s="319"/>
      <c r="H920" s="357"/>
      <c r="I920" s="319"/>
      <c r="J920" s="319"/>
      <c r="K920" s="319"/>
      <c r="L920" s="319"/>
      <c r="M920" s="319"/>
      <c r="N920" s="319"/>
      <c r="R920" s="319"/>
      <c r="S920" s="391"/>
    </row>
    <row r="921" spans="2:19" ht="20.25" customHeight="1" x14ac:dyDescent="0.25">
      <c r="B921" s="319"/>
      <c r="C921" s="319"/>
      <c r="D921" s="319"/>
      <c r="E921" s="319"/>
      <c r="F921" s="319"/>
      <c r="H921" s="357"/>
      <c r="I921" s="319"/>
      <c r="J921" s="319"/>
      <c r="K921" s="319"/>
      <c r="L921" s="319"/>
      <c r="M921" s="319"/>
      <c r="N921" s="319"/>
      <c r="R921" s="319"/>
      <c r="S921" s="391"/>
    </row>
    <row r="922" spans="2:19" ht="20.25" customHeight="1" x14ac:dyDescent="0.25">
      <c r="B922" s="319"/>
      <c r="C922" s="319"/>
      <c r="D922" s="319"/>
      <c r="E922" s="319"/>
      <c r="F922" s="319"/>
      <c r="H922" s="357"/>
      <c r="I922" s="319"/>
      <c r="J922" s="319"/>
      <c r="K922" s="319"/>
      <c r="L922" s="319"/>
      <c r="M922" s="319"/>
      <c r="N922" s="319"/>
      <c r="R922" s="319"/>
      <c r="S922" s="391"/>
    </row>
    <row r="923" spans="2:19" ht="20.25" customHeight="1" x14ac:dyDescent="0.25">
      <c r="B923" s="319"/>
      <c r="C923" s="319"/>
      <c r="D923" s="319"/>
      <c r="E923" s="319"/>
      <c r="F923" s="319"/>
      <c r="H923" s="357"/>
      <c r="I923" s="319"/>
      <c r="J923" s="319"/>
      <c r="K923" s="319"/>
      <c r="L923" s="319"/>
      <c r="M923" s="319"/>
      <c r="N923" s="319"/>
      <c r="R923" s="319"/>
      <c r="S923" s="391"/>
    </row>
    <row r="924" spans="2:19" ht="20.25" customHeight="1" x14ac:dyDescent="0.25">
      <c r="B924" s="319"/>
      <c r="C924" s="319"/>
      <c r="D924" s="319"/>
      <c r="E924" s="319"/>
      <c r="F924" s="319"/>
      <c r="H924" s="357"/>
      <c r="I924" s="319"/>
      <c r="J924" s="319"/>
      <c r="K924" s="319"/>
      <c r="L924" s="319"/>
      <c r="M924" s="319"/>
      <c r="N924" s="319"/>
      <c r="R924" s="319"/>
      <c r="S924" s="391"/>
    </row>
    <row r="925" spans="2:19" ht="20.25" customHeight="1" x14ac:dyDescent="0.25">
      <c r="B925" s="319"/>
      <c r="C925" s="319"/>
      <c r="D925" s="319"/>
      <c r="E925" s="319"/>
      <c r="F925" s="319"/>
      <c r="H925" s="357"/>
      <c r="I925" s="319"/>
      <c r="J925" s="319"/>
      <c r="K925" s="319"/>
      <c r="L925" s="319"/>
      <c r="M925" s="319"/>
      <c r="N925" s="319"/>
      <c r="R925" s="319"/>
      <c r="S925" s="391"/>
    </row>
    <row r="926" spans="2:19" ht="20.25" customHeight="1" x14ac:dyDescent="0.25">
      <c r="B926" s="319"/>
      <c r="C926" s="319"/>
      <c r="D926" s="319"/>
      <c r="E926" s="319"/>
      <c r="F926" s="319"/>
      <c r="H926" s="357"/>
      <c r="I926" s="319"/>
      <c r="J926" s="319"/>
      <c r="K926" s="319"/>
      <c r="L926" s="319"/>
      <c r="M926" s="319"/>
      <c r="N926" s="319"/>
      <c r="R926" s="319"/>
      <c r="S926" s="391"/>
    </row>
    <row r="927" spans="2:19" ht="20.25" customHeight="1" x14ac:dyDescent="0.25">
      <c r="B927" s="319"/>
      <c r="C927" s="319"/>
      <c r="D927" s="319"/>
      <c r="E927" s="319"/>
      <c r="F927" s="319"/>
      <c r="H927" s="357"/>
      <c r="I927" s="319"/>
      <c r="J927" s="319"/>
      <c r="K927" s="319"/>
      <c r="L927" s="319"/>
      <c r="M927" s="319"/>
      <c r="N927" s="319"/>
      <c r="R927" s="319"/>
      <c r="S927" s="391"/>
    </row>
    <row r="928" spans="2:19" ht="20.25" customHeight="1" x14ac:dyDescent="0.25">
      <c r="B928" s="319"/>
      <c r="C928" s="319"/>
      <c r="D928" s="319"/>
      <c r="E928" s="319"/>
      <c r="F928" s="319"/>
      <c r="H928" s="357"/>
      <c r="I928" s="319"/>
      <c r="J928" s="319"/>
      <c r="K928" s="319"/>
      <c r="L928" s="319"/>
      <c r="M928" s="319"/>
      <c r="N928" s="319"/>
      <c r="R928" s="319"/>
      <c r="S928" s="391"/>
    </row>
    <row r="929" spans="2:19" ht="20.25" customHeight="1" x14ac:dyDescent="0.25">
      <c r="B929" s="319"/>
      <c r="C929" s="319"/>
      <c r="D929" s="319"/>
      <c r="E929" s="319"/>
      <c r="F929" s="319"/>
      <c r="H929" s="357"/>
      <c r="I929" s="319"/>
      <c r="J929" s="319"/>
      <c r="K929" s="319"/>
      <c r="L929" s="319"/>
      <c r="M929" s="319"/>
      <c r="N929" s="319"/>
      <c r="R929" s="319"/>
      <c r="S929" s="391"/>
    </row>
    <row r="930" spans="2:19" ht="20.25" customHeight="1" x14ac:dyDescent="0.25">
      <c r="B930" s="319"/>
      <c r="C930" s="319"/>
      <c r="D930" s="319"/>
      <c r="E930" s="319"/>
      <c r="F930" s="319"/>
      <c r="H930" s="357"/>
      <c r="I930" s="319"/>
      <c r="J930" s="319"/>
      <c r="K930" s="319"/>
      <c r="L930" s="319"/>
      <c r="M930" s="319"/>
      <c r="N930" s="319"/>
      <c r="R930" s="319"/>
      <c r="S930" s="391"/>
    </row>
    <row r="931" spans="2:19" ht="20.25" customHeight="1" x14ac:dyDescent="0.25">
      <c r="B931" s="319"/>
      <c r="C931" s="319"/>
      <c r="D931" s="319"/>
      <c r="E931" s="319"/>
      <c r="F931" s="319"/>
      <c r="H931" s="357"/>
      <c r="I931" s="319"/>
      <c r="J931" s="319"/>
      <c r="K931" s="319"/>
      <c r="L931" s="319"/>
      <c r="M931" s="319"/>
      <c r="N931" s="319"/>
      <c r="R931" s="319"/>
      <c r="S931" s="391"/>
    </row>
    <row r="932" spans="2:19" ht="20.25" customHeight="1" x14ac:dyDescent="0.25">
      <c r="B932" s="319"/>
      <c r="C932" s="319"/>
      <c r="D932" s="319"/>
      <c r="E932" s="319"/>
      <c r="F932" s="319"/>
      <c r="H932" s="357"/>
      <c r="I932" s="319"/>
      <c r="J932" s="319"/>
      <c r="K932" s="319"/>
      <c r="L932" s="319"/>
      <c r="M932" s="319"/>
      <c r="N932" s="319"/>
      <c r="R932" s="319"/>
      <c r="S932" s="391"/>
    </row>
    <row r="933" spans="2:19" ht="20.25" customHeight="1" x14ac:dyDescent="0.25">
      <c r="B933" s="319"/>
      <c r="C933" s="319"/>
      <c r="D933" s="319"/>
      <c r="E933" s="319"/>
      <c r="F933" s="319"/>
      <c r="H933" s="357"/>
      <c r="I933" s="319"/>
      <c r="J933" s="319"/>
      <c r="K933" s="319"/>
      <c r="L933" s="319"/>
      <c r="M933" s="319"/>
      <c r="N933" s="319"/>
      <c r="R933" s="319"/>
      <c r="S933" s="391"/>
    </row>
    <row r="934" spans="2:19" ht="20.25" customHeight="1" x14ac:dyDescent="0.25">
      <c r="B934" s="319"/>
      <c r="C934" s="319"/>
      <c r="D934" s="319"/>
      <c r="E934" s="319"/>
      <c r="F934" s="319"/>
      <c r="H934" s="357"/>
      <c r="I934" s="319"/>
      <c r="J934" s="319"/>
      <c r="K934" s="319"/>
      <c r="L934" s="319"/>
      <c r="M934" s="319"/>
      <c r="N934" s="319"/>
      <c r="R934" s="319"/>
      <c r="S934" s="391"/>
    </row>
    <row r="935" spans="2:19" ht="20.25" customHeight="1" x14ac:dyDescent="0.25">
      <c r="B935" s="319"/>
      <c r="C935" s="319"/>
      <c r="D935" s="319"/>
      <c r="E935" s="319"/>
      <c r="F935" s="319"/>
      <c r="H935" s="357"/>
      <c r="I935" s="319"/>
      <c r="J935" s="319"/>
      <c r="K935" s="319"/>
      <c r="L935" s="319"/>
      <c r="M935" s="319"/>
      <c r="N935" s="319"/>
      <c r="R935" s="319"/>
      <c r="S935" s="391"/>
    </row>
    <row r="936" spans="2:19" ht="20.25" customHeight="1" x14ac:dyDescent="0.25">
      <c r="B936" s="319"/>
      <c r="C936" s="319"/>
      <c r="D936" s="319"/>
      <c r="E936" s="319"/>
      <c r="F936" s="319"/>
      <c r="H936" s="357"/>
      <c r="I936" s="319"/>
      <c r="J936" s="319"/>
      <c r="K936" s="319"/>
      <c r="L936" s="319"/>
      <c r="M936" s="319"/>
      <c r="N936" s="319"/>
      <c r="R936" s="319"/>
      <c r="S936" s="391"/>
    </row>
    <row r="937" spans="2:19" ht="20.25" customHeight="1" x14ac:dyDescent="0.25">
      <c r="B937" s="319"/>
      <c r="C937" s="319"/>
      <c r="D937" s="319"/>
      <c r="E937" s="319"/>
      <c r="F937" s="319"/>
      <c r="H937" s="357"/>
      <c r="I937" s="319"/>
      <c r="J937" s="319"/>
      <c r="K937" s="319"/>
      <c r="L937" s="319"/>
      <c r="M937" s="319"/>
      <c r="N937" s="319"/>
      <c r="R937" s="319"/>
      <c r="S937" s="391"/>
    </row>
    <row r="938" spans="2:19" ht="20.25" customHeight="1" x14ac:dyDescent="0.25">
      <c r="B938" s="319"/>
      <c r="C938" s="319"/>
      <c r="D938" s="319"/>
      <c r="E938" s="319"/>
      <c r="F938" s="319"/>
      <c r="H938" s="357"/>
      <c r="I938" s="319"/>
      <c r="J938" s="319"/>
      <c r="K938" s="319"/>
      <c r="L938" s="319"/>
      <c r="M938" s="319"/>
      <c r="N938" s="319"/>
      <c r="R938" s="319"/>
      <c r="S938" s="391"/>
    </row>
    <row r="939" spans="2:19" ht="20.25" customHeight="1" x14ac:dyDescent="0.25">
      <c r="B939" s="319"/>
      <c r="C939" s="319"/>
      <c r="D939" s="319"/>
      <c r="E939" s="319"/>
      <c r="F939" s="319"/>
      <c r="H939" s="357"/>
      <c r="I939" s="319"/>
      <c r="J939" s="319"/>
      <c r="K939" s="319"/>
      <c r="L939" s="319"/>
      <c r="M939" s="319"/>
      <c r="N939" s="319"/>
      <c r="R939" s="319"/>
      <c r="S939" s="391"/>
    </row>
    <row r="940" spans="2:19" ht="20.25" customHeight="1" x14ac:dyDescent="0.25">
      <c r="B940" s="319"/>
      <c r="C940" s="319"/>
      <c r="D940" s="319"/>
      <c r="E940" s="319"/>
      <c r="F940" s="319"/>
      <c r="H940" s="357"/>
      <c r="I940" s="319"/>
      <c r="J940" s="319"/>
      <c r="K940" s="319"/>
      <c r="L940" s="319"/>
      <c r="M940" s="319"/>
      <c r="N940" s="319"/>
      <c r="R940" s="319"/>
      <c r="S940" s="391"/>
    </row>
    <row r="941" spans="2:19" ht="20.25" customHeight="1" x14ac:dyDescent="0.25">
      <c r="B941" s="319"/>
      <c r="C941" s="319"/>
      <c r="D941" s="319"/>
      <c r="E941" s="319"/>
      <c r="F941" s="319"/>
      <c r="H941" s="357"/>
      <c r="I941" s="319"/>
      <c r="J941" s="319"/>
      <c r="K941" s="319"/>
      <c r="L941" s="319"/>
      <c r="M941" s="319"/>
      <c r="N941" s="319"/>
      <c r="R941" s="319"/>
      <c r="S941" s="391"/>
    </row>
    <row r="942" spans="2:19" ht="20.25" customHeight="1" x14ac:dyDescent="0.25">
      <c r="B942" s="319"/>
      <c r="C942" s="319"/>
      <c r="D942" s="319"/>
      <c r="E942" s="319"/>
      <c r="F942" s="319"/>
      <c r="H942" s="357"/>
      <c r="I942" s="319"/>
      <c r="J942" s="319"/>
      <c r="K942" s="319"/>
      <c r="L942" s="319"/>
      <c r="M942" s="319"/>
      <c r="N942" s="319"/>
      <c r="R942" s="319"/>
      <c r="S942" s="391"/>
    </row>
    <row r="943" spans="2:19" ht="20.25" customHeight="1" x14ac:dyDescent="0.25">
      <c r="B943" s="319"/>
      <c r="C943" s="319"/>
      <c r="D943" s="319"/>
      <c r="E943" s="319"/>
      <c r="F943" s="319"/>
      <c r="H943" s="357"/>
      <c r="I943" s="319"/>
      <c r="J943" s="319"/>
      <c r="K943" s="319"/>
      <c r="L943" s="319"/>
      <c r="M943" s="319"/>
      <c r="N943" s="319"/>
      <c r="R943" s="319"/>
      <c r="S943" s="391"/>
    </row>
    <row r="944" spans="2:19" ht="20.25" customHeight="1" x14ac:dyDescent="0.25">
      <c r="B944" s="319"/>
      <c r="C944" s="319"/>
      <c r="D944" s="319"/>
      <c r="E944" s="319"/>
      <c r="F944" s="319"/>
      <c r="H944" s="357"/>
      <c r="I944" s="319"/>
      <c r="J944" s="319"/>
      <c r="K944" s="319"/>
      <c r="L944" s="319"/>
      <c r="M944" s="319"/>
      <c r="N944" s="319"/>
      <c r="R944" s="319"/>
      <c r="S944" s="391"/>
    </row>
    <row r="945" spans="2:19" ht="20.25" customHeight="1" x14ac:dyDescent="0.25">
      <c r="B945" s="319"/>
      <c r="C945" s="319"/>
      <c r="D945" s="319"/>
      <c r="E945" s="319"/>
      <c r="F945" s="319"/>
      <c r="H945" s="357"/>
      <c r="I945" s="319"/>
      <c r="J945" s="319"/>
      <c r="K945" s="319"/>
      <c r="L945" s="319"/>
      <c r="M945" s="319"/>
      <c r="N945" s="319"/>
      <c r="R945" s="319"/>
      <c r="S945" s="391"/>
    </row>
    <row r="946" spans="2:19" ht="20.25" customHeight="1" x14ac:dyDescent="0.25">
      <c r="B946" s="319"/>
      <c r="C946" s="319"/>
      <c r="D946" s="319"/>
      <c r="E946" s="319"/>
      <c r="F946" s="319"/>
      <c r="H946" s="357"/>
      <c r="I946" s="319"/>
      <c r="J946" s="319"/>
      <c r="K946" s="319"/>
      <c r="L946" s="319"/>
      <c r="M946" s="319"/>
      <c r="N946" s="319"/>
      <c r="R946" s="319"/>
      <c r="S946" s="391"/>
    </row>
    <row r="947" spans="2:19" ht="20.25" customHeight="1" x14ac:dyDescent="0.25">
      <c r="B947" s="319"/>
      <c r="C947" s="319"/>
      <c r="D947" s="319"/>
      <c r="E947" s="319"/>
      <c r="F947" s="319"/>
      <c r="H947" s="357"/>
      <c r="I947" s="319"/>
      <c r="J947" s="319"/>
      <c r="K947" s="319"/>
      <c r="L947" s="319"/>
      <c r="M947" s="319"/>
      <c r="N947" s="319"/>
      <c r="R947" s="319"/>
      <c r="S947" s="391"/>
    </row>
    <row r="948" spans="2:19" ht="20.25" customHeight="1" x14ac:dyDescent="0.25">
      <c r="B948" s="319"/>
      <c r="C948" s="319"/>
      <c r="D948" s="319"/>
      <c r="E948" s="319"/>
      <c r="F948" s="319"/>
      <c r="H948" s="357"/>
      <c r="I948" s="319"/>
      <c r="J948" s="319"/>
      <c r="K948" s="319"/>
      <c r="L948" s="319"/>
      <c r="M948" s="319"/>
      <c r="N948" s="319"/>
      <c r="R948" s="319"/>
      <c r="S948" s="391"/>
    </row>
    <row r="949" spans="2:19" ht="20.25" customHeight="1" x14ac:dyDescent="0.25">
      <c r="B949" s="319"/>
      <c r="C949" s="319"/>
      <c r="D949" s="319"/>
      <c r="E949" s="319"/>
      <c r="F949" s="319"/>
      <c r="H949" s="357"/>
      <c r="I949" s="319"/>
      <c r="J949" s="319"/>
      <c r="K949" s="319"/>
      <c r="L949" s="319"/>
      <c r="M949" s="319"/>
      <c r="N949" s="319"/>
      <c r="R949" s="319"/>
      <c r="S949" s="391"/>
    </row>
    <row r="950" spans="2:19" ht="20.25" customHeight="1" x14ac:dyDescent="0.25">
      <c r="B950" s="319"/>
      <c r="C950" s="319"/>
      <c r="D950" s="319"/>
      <c r="E950" s="319"/>
      <c r="F950" s="319"/>
      <c r="H950" s="357"/>
      <c r="I950" s="319"/>
      <c r="J950" s="319"/>
      <c r="K950" s="319"/>
      <c r="L950" s="319"/>
      <c r="M950" s="319"/>
      <c r="N950" s="319"/>
      <c r="R950" s="319"/>
      <c r="S950" s="391"/>
    </row>
    <row r="951" spans="2:19" ht="20.25" customHeight="1" x14ac:dyDescent="0.25">
      <c r="B951" s="319"/>
      <c r="C951" s="319"/>
      <c r="D951" s="319"/>
      <c r="E951" s="319"/>
      <c r="F951" s="319"/>
      <c r="H951" s="357"/>
      <c r="I951" s="319"/>
      <c r="J951" s="319"/>
      <c r="K951" s="319"/>
      <c r="L951" s="319"/>
      <c r="M951" s="319"/>
      <c r="N951" s="319"/>
      <c r="R951" s="319"/>
      <c r="S951" s="391"/>
    </row>
    <row r="952" spans="2:19" ht="20.25" customHeight="1" x14ac:dyDescent="0.25">
      <c r="B952" s="319"/>
      <c r="C952" s="319"/>
      <c r="D952" s="319"/>
      <c r="E952" s="319"/>
      <c r="F952" s="319"/>
      <c r="H952" s="357"/>
      <c r="I952" s="319"/>
      <c r="J952" s="319"/>
      <c r="K952" s="319"/>
      <c r="L952" s="319"/>
      <c r="M952" s="319"/>
      <c r="N952" s="319"/>
      <c r="R952" s="319"/>
      <c r="S952" s="391"/>
    </row>
    <row r="953" spans="2:19" ht="20.25" customHeight="1" x14ac:dyDescent="0.25">
      <c r="B953" s="319"/>
      <c r="C953" s="319"/>
      <c r="D953" s="319"/>
      <c r="E953" s="319"/>
      <c r="F953" s="319"/>
      <c r="H953" s="357"/>
      <c r="I953" s="319"/>
      <c r="J953" s="319"/>
      <c r="K953" s="319"/>
      <c r="L953" s="319"/>
      <c r="M953" s="319"/>
      <c r="N953" s="319"/>
      <c r="R953" s="319"/>
      <c r="S953" s="391"/>
    </row>
    <row r="954" spans="2:19" ht="20.25" customHeight="1" x14ac:dyDescent="0.25">
      <c r="B954" s="319"/>
      <c r="C954" s="319"/>
      <c r="D954" s="319"/>
      <c r="E954" s="319"/>
      <c r="F954" s="319"/>
      <c r="H954" s="357"/>
      <c r="I954" s="319"/>
      <c r="J954" s="319"/>
      <c r="K954" s="319"/>
      <c r="L954" s="319"/>
      <c r="M954" s="319"/>
      <c r="N954" s="319"/>
      <c r="R954" s="319"/>
      <c r="S954" s="391"/>
    </row>
    <row r="955" spans="2:19" ht="20.25" customHeight="1" x14ac:dyDescent="0.25">
      <c r="B955" s="319"/>
      <c r="C955" s="319"/>
      <c r="D955" s="319"/>
      <c r="E955" s="319"/>
      <c r="F955" s="319"/>
      <c r="H955" s="357"/>
      <c r="I955" s="319"/>
      <c r="J955" s="319"/>
      <c r="K955" s="319"/>
      <c r="L955" s="319"/>
      <c r="M955" s="319"/>
      <c r="N955" s="319"/>
      <c r="R955" s="319"/>
      <c r="S955" s="391"/>
    </row>
    <row r="956" spans="2:19" ht="20.25" customHeight="1" x14ac:dyDescent="0.25">
      <c r="B956" s="319"/>
      <c r="C956" s="319"/>
      <c r="D956" s="319"/>
      <c r="E956" s="319"/>
      <c r="F956" s="319"/>
      <c r="H956" s="357"/>
      <c r="I956" s="319"/>
      <c r="J956" s="319"/>
      <c r="K956" s="319"/>
      <c r="L956" s="319"/>
      <c r="M956" s="319"/>
      <c r="N956" s="319"/>
      <c r="R956" s="319"/>
      <c r="S956" s="391"/>
    </row>
    <row r="957" spans="2:19" ht="20.25" customHeight="1" x14ac:dyDescent="0.25">
      <c r="B957" s="319"/>
      <c r="C957" s="319"/>
      <c r="D957" s="319"/>
      <c r="E957" s="319"/>
      <c r="F957" s="319"/>
      <c r="H957" s="357"/>
      <c r="I957" s="319"/>
      <c r="J957" s="319"/>
      <c r="K957" s="319"/>
      <c r="L957" s="319"/>
      <c r="M957" s="319"/>
      <c r="N957" s="319"/>
      <c r="R957" s="319"/>
      <c r="S957" s="391"/>
    </row>
    <row r="958" spans="2:19" ht="20.25" customHeight="1" x14ac:dyDescent="0.25">
      <c r="B958" s="319"/>
      <c r="C958" s="319"/>
      <c r="D958" s="319"/>
      <c r="E958" s="319"/>
      <c r="F958" s="319"/>
      <c r="H958" s="357"/>
      <c r="I958" s="319"/>
      <c r="J958" s="319"/>
      <c r="K958" s="319"/>
      <c r="L958" s="319"/>
      <c r="M958" s="319"/>
      <c r="N958" s="319"/>
      <c r="R958" s="319"/>
      <c r="S958" s="391"/>
    </row>
    <row r="959" spans="2:19" ht="20.25" customHeight="1" x14ac:dyDescent="0.25">
      <c r="B959" s="319"/>
      <c r="C959" s="319"/>
      <c r="D959" s="319"/>
      <c r="E959" s="319"/>
      <c r="F959" s="319"/>
      <c r="H959" s="357"/>
      <c r="I959" s="319"/>
      <c r="J959" s="319"/>
      <c r="K959" s="319"/>
      <c r="L959" s="319"/>
      <c r="M959" s="319"/>
      <c r="N959" s="319"/>
      <c r="R959" s="319"/>
      <c r="S959" s="391"/>
    </row>
    <row r="960" spans="2:19" ht="20.25" customHeight="1" x14ac:dyDescent="0.25">
      <c r="B960" s="319"/>
      <c r="C960" s="319"/>
      <c r="D960" s="319"/>
      <c r="E960" s="319"/>
      <c r="F960" s="319"/>
      <c r="H960" s="357"/>
      <c r="I960" s="319"/>
      <c r="J960" s="319"/>
      <c r="K960" s="319"/>
      <c r="L960" s="319"/>
      <c r="M960" s="319"/>
      <c r="N960" s="319"/>
      <c r="R960" s="319"/>
      <c r="S960" s="391"/>
    </row>
    <row r="961" spans="2:19" ht="20.25" customHeight="1" x14ac:dyDescent="0.25">
      <c r="B961" s="319"/>
      <c r="C961" s="319"/>
      <c r="D961" s="319"/>
      <c r="E961" s="319"/>
      <c r="F961" s="319"/>
      <c r="H961" s="357"/>
      <c r="I961" s="319"/>
      <c r="J961" s="319"/>
      <c r="K961" s="319"/>
      <c r="L961" s="319"/>
      <c r="M961" s="319"/>
      <c r="N961" s="319"/>
      <c r="R961" s="319"/>
      <c r="S961" s="391"/>
    </row>
    <row r="962" spans="2:19" ht="20.25" customHeight="1" x14ac:dyDescent="0.25">
      <c r="B962" s="319"/>
      <c r="C962" s="319"/>
      <c r="D962" s="319"/>
      <c r="E962" s="319"/>
      <c r="F962" s="319"/>
      <c r="H962" s="357"/>
      <c r="I962" s="319"/>
      <c r="J962" s="319"/>
      <c r="K962" s="319"/>
      <c r="L962" s="319"/>
      <c r="M962" s="319"/>
      <c r="N962" s="319"/>
      <c r="R962" s="319"/>
      <c r="S962" s="391"/>
    </row>
    <row r="963" spans="2:19" ht="20.25" customHeight="1" x14ac:dyDescent="0.25">
      <c r="B963" s="319"/>
      <c r="C963" s="319"/>
      <c r="D963" s="319"/>
      <c r="E963" s="319"/>
      <c r="F963" s="319"/>
      <c r="H963" s="357"/>
      <c r="I963" s="319"/>
      <c r="J963" s="319"/>
      <c r="K963" s="319"/>
      <c r="L963" s="319"/>
      <c r="M963" s="319"/>
      <c r="N963" s="319"/>
      <c r="R963" s="319"/>
      <c r="S963" s="391"/>
    </row>
    <row r="964" spans="2:19" ht="20.25" customHeight="1" x14ac:dyDescent="0.25">
      <c r="B964" s="319"/>
      <c r="C964" s="319"/>
      <c r="D964" s="319"/>
      <c r="E964" s="319"/>
      <c r="F964" s="319"/>
      <c r="H964" s="357"/>
      <c r="I964" s="319"/>
      <c r="J964" s="319"/>
      <c r="K964" s="319"/>
      <c r="L964" s="319"/>
      <c r="M964" s="319"/>
      <c r="N964" s="319"/>
      <c r="R964" s="319"/>
      <c r="S964" s="391"/>
    </row>
    <row r="965" spans="2:19" ht="20.25" customHeight="1" x14ac:dyDescent="0.25">
      <c r="B965" s="319"/>
      <c r="C965" s="319"/>
      <c r="D965" s="319"/>
      <c r="E965" s="319"/>
      <c r="F965" s="319"/>
      <c r="H965" s="357"/>
      <c r="I965" s="319"/>
      <c r="J965" s="319"/>
      <c r="K965" s="319"/>
      <c r="L965" s="319"/>
      <c r="M965" s="319"/>
      <c r="N965" s="319"/>
      <c r="R965" s="319"/>
      <c r="S965" s="391"/>
    </row>
    <row r="966" spans="2:19" ht="20.25" customHeight="1" x14ac:dyDescent="0.25">
      <c r="B966" s="319"/>
      <c r="C966" s="319"/>
      <c r="D966" s="319"/>
      <c r="E966" s="319"/>
      <c r="F966" s="319"/>
      <c r="H966" s="357"/>
      <c r="I966" s="319"/>
      <c r="J966" s="319"/>
      <c r="K966" s="319"/>
      <c r="L966" s="319"/>
      <c r="M966" s="319"/>
      <c r="N966" s="319"/>
      <c r="R966" s="319"/>
      <c r="S966" s="391"/>
    </row>
    <row r="967" spans="2:19" ht="20.25" customHeight="1" x14ac:dyDescent="0.25">
      <c r="B967" s="319"/>
      <c r="C967" s="319"/>
      <c r="D967" s="319"/>
      <c r="E967" s="319"/>
      <c r="F967" s="319"/>
      <c r="H967" s="357"/>
      <c r="I967" s="319"/>
      <c r="J967" s="319"/>
      <c r="K967" s="319"/>
      <c r="L967" s="319"/>
      <c r="M967" s="319"/>
      <c r="N967" s="319"/>
      <c r="R967" s="319"/>
      <c r="S967" s="391"/>
    </row>
    <row r="968" spans="2:19" ht="20.25" customHeight="1" x14ac:dyDescent="0.25">
      <c r="B968" s="319"/>
      <c r="C968" s="319"/>
      <c r="D968" s="319"/>
      <c r="E968" s="319"/>
      <c r="F968" s="319"/>
      <c r="H968" s="357"/>
      <c r="I968" s="319"/>
      <c r="J968" s="319"/>
      <c r="K968" s="319"/>
      <c r="L968" s="319"/>
      <c r="M968" s="319"/>
      <c r="N968" s="319"/>
      <c r="R968" s="319"/>
      <c r="S968" s="391"/>
    </row>
    <row r="969" spans="2:19" ht="20.25" customHeight="1" x14ac:dyDescent="0.25">
      <c r="B969" s="319"/>
      <c r="C969" s="319"/>
      <c r="D969" s="319"/>
      <c r="E969" s="319"/>
      <c r="F969" s="319"/>
      <c r="H969" s="357"/>
      <c r="I969" s="319"/>
      <c r="J969" s="319"/>
      <c r="K969" s="319"/>
      <c r="L969" s="319"/>
      <c r="M969" s="319"/>
      <c r="N969" s="319"/>
      <c r="R969" s="319"/>
      <c r="S969" s="391"/>
    </row>
    <row r="970" spans="2:19" ht="20.25" customHeight="1" x14ac:dyDescent="0.25">
      <c r="B970" s="319"/>
      <c r="C970" s="319"/>
      <c r="D970" s="319"/>
      <c r="E970" s="319"/>
      <c r="F970" s="319"/>
      <c r="H970" s="357"/>
      <c r="I970" s="319"/>
      <c r="J970" s="319"/>
      <c r="K970" s="319"/>
      <c r="L970" s="319"/>
      <c r="M970" s="319"/>
      <c r="N970" s="319"/>
      <c r="R970" s="319"/>
      <c r="S970" s="391"/>
    </row>
    <row r="971" spans="2:19" ht="20.25" customHeight="1" x14ac:dyDescent="0.25">
      <c r="B971" s="319"/>
      <c r="C971" s="319"/>
      <c r="D971" s="319"/>
      <c r="E971" s="319"/>
      <c r="F971" s="319"/>
      <c r="H971" s="357"/>
      <c r="I971" s="319"/>
      <c r="J971" s="319"/>
      <c r="K971" s="319"/>
      <c r="L971" s="319"/>
      <c r="M971" s="319"/>
      <c r="N971" s="319"/>
      <c r="R971" s="319"/>
      <c r="S971" s="391"/>
    </row>
    <row r="972" spans="2:19" ht="20.25" customHeight="1" x14ac:dyDescent="0.25">
      <c r="B972" s="319"/>
      <c r="C972" s="319"/>
      <c r="D972" s="319"/>
      <c r="E972" s="319"/>
      <c r="F972" s="319"/>
      <c r="H972" s="357"/>
      <c r="I972" s="319"/>
      <c r="J972" s="319"/>
      <c r="K972" s="319"/>
      <c r="L972" s="319"/>
      <c r="M972" s="319"/>
      <c r="N972" s="319"/>
      <c r="R972" s="319"/>
      <c r="S972" s="391"/>
    </row>
    <row r="973" spans="2:19" ht="20.25" customHeight="1" x14ac:dyDescent="0.25">
      <c r="B973" s="319"/>
      <c r="C973" s="319"/>
      <c r="D973" s="319"/>
      <c r="E973" s="319"/>
      <c r="F973" s="319"/>
      <c r="H973" s="357"/>
      <c r="I973" s="319"/>
      <c r="J973" s="319"/>
      <c r="K973" s="319"/>
      <c r="L973" s="319"/>
      <c r="M973" s="319"/>
      <c r="N973" s="319"/>
      <c r="R973" s="319"/>
      <c r="S973" s="391"/>
    </row>
    <row r="974" spans="2:19" ht="20.25" customHeight="1" x14ac:dyDescent="0.25">
      <c r="B974" s="319"/>
      <c r="C974" s="319"/>
      <c r="D974" s="319"/>
      <c r="E974" s="319"/>
      <c r="F974" s="319"/>
      <c r="H974" s="357"/>
      <c r="I974" s="319"/>
      <c r="J974" s="319"/>
      <c r="K974" s="319"/>
      <c r="L974" s="319"/>
      <c r="M974" s="319"/>
      <c r="N974" s="319"/>
      <c r="R974" s="319"/>
      <c r="S974" s="391"/>
    </row>
    <row r="975" spans="2:19" ht="20.25" customHeight="1" x14ac:dyDescent="0.25">
      <c r="B975" s="319"/>
      <c r="C975" s="319"/>
      <c r="D975" s="319"/>
      <c r="E975" s="319"/>
      <c r="F975" s="319"/>
      <c r="H975" s="357"/>
      <c r="I975" s="319"/>
      <c r="J975" s="319"/>
      <c r="K975" s="319"/>
      <c r="L975" s="319"/>
      <c r="M975" s="319"/>
      <c r="N975" s="319"/>
      <c r="R975" s="319"/>
      <c r="S975" s="391"/>
    </row>
    <row r="976" spans="2:19" ht="20.25" customHeight="1" x14ac:dyDescent="0.25">
      <c r="B976" s="319"/>
      <c r="C976" s="319"/>
      <c r="D976" s="319"/>
      <c r="E976" s="319"/>
      <c r="F976" s="319"/>
      <c r="H976" s="357"/>
      <c r="I976" s="319"/>
      <c r="J976" s="319"/>
      <c r="K976" s="319"/>
      <c r="L976" s="319"/>
      <c r="M976" s="319"/>
      <c r="N976" s="319"/>
      <c r="R976" s="319"/>
      <c r="S976" s="391"/>
    </row>
    <row r="977" spans="2:19" ht="20.25" customHeight="1" x14ac:dyDescent="0.25">
      <c r="B977" s="319"/>
      <c r="C977" s="319"/>
      <c r="D977" s="319"/>
      <c r="E977" s="319"/>
      <c r="F977" s="319"/>
      <c r="H977" s="357"/>
      <c r="I977" s="319"/>
      <c r="J977" s="319"/>
      <c r="K977" s="319"/>
      <c r="L977" s="319"/>
      <c r="M977" s="319"/>
      <c r="N977" s="319"/>
      <c r="R977" s="319"/>
      <c r="S977" s="391"/>
    </row>
    <row r="978" spans="2:19" ht="20.25" customHeight="1" x14ac:dyDescent="0.25">
      <c r="B978" s="319"/>
      <c r="C978" s="319"/>
      <c r="D978" s="319"/>
      <c r="E978" s="319"/>
      <c r="F978" s="319"/>
      <c r="H978" s="357"/>
      <c r="I978" s="319"/>
      <c r="J978" s="319"/>
      <c r="K978" s="319"/>
      <c r="L978" s="319"/>
      <c r="M978" s="319"/>
      <c r="N978" s="319"/>
      <c r="R978" s="319"/>
      <c r="S978" s="391"/>
    </row>
    <row r="979" spans="2:19" ht="20.25" customHeight="1" x14ac:dyDescent="0.25">
      <c r="B979" s="319"/>
      <c r="C979" s="319"/>
      <c r="D979" s="319"/>
      <c r="E979" s="319"/>
      <c r="F979" s="319"/>
      <c r="H979" s="357"/>
      <c r="I979" s="319"/>
      <c r="J979" s="319"/>
      <c r="K979" s="319"/>
      <c r="L979" s="319"/>
      <c r="M979" s="319"/>
      <c r="N979" s="319"/>
      <c r="R979" s="319"/>
      <c r="S979" s="391"/>
    </row>
    <row r="980" spans="2:19" ht="20.25" customHeight="1" x14ac:dyDescent="0.25">
      <c r="B980" s="319"/>
      <c r="C980" s="319"/>
      <c r="D980" s="319"/>
      <c r="E980" s="319"/>
      <c r="F980" s="319"/>
      <c r="H980" s="357"/>
      <c r="I980" s="319"/>
      <c r="J980" s="319"/>
      <c r="K980" s="319"/>
      <c r="L980" s="319"/>
      <c r="M980" s="319"/>
      <c r="N980" s="319"/>
      <c r="R980" s="319"/>
      <c r="S980" s="391"/>
    </row>
    <row r="981" spans="2:19" ht="20.25" customHeight="1" x14ac:dyDescent="0.25">
      <c r="B981" s="319"/>
      <c r="C981" s="319"/>
      <c r="D981" s="319"/>
      <c r="E981" s="319"/>
      <c r="F981" s="319"/>
      <c r="H981" s="357"/>
      <c r="I981" s="319"/>
      <c r="J981" s="319"/>
      <c r="K981" s="319"/>
      <c r="L981" s="319"/>
      <c r="M981" s="319"/>
      <c r="N981" s="319"/>
      <c r="R981" s="319"/>
      <c r="S981" s="391"/>
    </row>
    <row r="982" spans="2:19" ht="20.25" customHeight="1" x14ac:dyDescent="0.25">
      <c r="B982" s="319"/>
      <c r="C982" s="319"/>
      <c r="D982" s="319"/>
      <c r="E982" s="319"/>
      <c r="F982" s="319"/>
      <c r="H982" s="357"/>
      <c r="I982" s="319"/>
      <c r="J982" s="319"/>
      <c r="K982" s="319"/>
      <c r="L982" s="319"/>
      <c r="M982" s="319"/>
      <c r="N982" s="319"/>
      <c r="R982" s="319"/>
      <c r="S982" s="391"/>
    </row>
    <row r="983" spans="2:19" ht="20.25" customHeight="1" x14ac:dyDescent="0.25">
      <c r="B983" s="319"/>
      <c r="C983" s="319"/>
      <c r="D983" s="319"/>
      <c r="E983" s="319"/>
      <c r="F983" s="319"/>
      <c r="H983" s="357"/>
      <c r="I983" s="319"/>
      <c r="J983" s="319"/>
      <c r="K983" s="319"/>
      <c r="L983" s="319"/>
      <c r="M983" s="319"/>
      <c r="N983" s="319"/>
      <c r="R983" s="319"/>
      <c r="S983" s="391"/>
    </row>
    <row r="984" spans="2:19" ht="20.25" customHeight="1" x14ac:dyDescent="0.25">
      <c r="B984" s="319"/>
      <c r="C984" s="319"/>
      <c r="D984" s="319"/>
      <c r="E984" s="319"/>
      <c r="F984" s="319"/>
      <c r="H984" s="357"/>
      <c r="I984" s="319"/>
      <c r="J984" s="319"/>
      <c r="K984" s="319"/>
      <c r="L984" s="319"/>
      <c r="M984" s="319"/>
      <c r="N984" s="319"/>
      <c r="R984" s="319"/>
      <c r="S984" s="391"/>
    </row>
    <row r="985" spans="2:19" ht="20.25" customHeight="1" x14ac:dyDescent="0.25">
      <c r="B985" s="319"/>
      <c r="C985" s="319"/>
      <c r="D985" s="319"/>
      <c r="E985" s="319"/>
      <c r="F985" s="319"/>
      <c r="H985" s="357"/>
      <c r="I985" s="319"/>
      <c r="J985" s="319"/>
      <c r="K985" s="319"/>
      <c r="L985" s="319"/>
      <c r="M985" s="319"/>
      <c r="N985" s="319"/>
      <c r="R985" s="319"/>
      <c r="S985" s="391"/>
    </row>
    <row r="986" spans="2:19" ht="20.25" customHeight="1" x14ac:dyDescent="0.25">
      <c r="B986" s="319"/>
      <c r="C986" s="319"/>
      <c r="D986" s="319"/>
      <c r="E986" s="319"/>
      <c r="F986" s="319"/>
      <c r="H986" s="357"/>
      <c r="I986" s="319"/>
      <c r="J986" s="319"/>
      <c r="K986" s="319"/>
      <c r="L986" s="319"/>
      <c r="M986" s="319"/>
      <c r="N986" s="319"/>
      <c r="R986" s="319"/>
      <c r="S986" s="391"/>
    </row>
    <row r="987" spans="2:19" ht="20.25" customHeight="1" x14ac:dyDescent="0.25">
      <c r="B987" s="319"/>
      <c r="C987" s="319"/>
      <c r="D987" s="319"/>
      <c r="E987" s="319"/>
      <c r="F987" s="319"/>
      <c r="H987" s="357"/>
      <c r="I987" s="319"/>
      <c r="J987" s="319"/>
      <c r="K987" s="319"/>
      <c r="L987" s="319"/>
      <c r="M987" s="319"/>
      <c r="N987" s="319"/>
      <c r="R987" s="319"/>
      <c r="S987" s="391"/>
    </row>
    <row r="988" spans="2:19" ht="20.25" customHeight="1" x14ac:dyDescent="0.25">
      <c r="B988" s="319"/>
      <c r="C988" s="319"/>
      <c r="D988" s="319"/>
      <c r="E988" s="319"/>
      <c r="F988" s="319"/>
      <c r="H988" s="357"/>
      <c r="I988" s="319"/>
      <c r="J988" s="319"/>
      <c r="K988" s="319"/>
      <c r="L988" s="319"/>
      <c r="M988" s="319"/>
      <c r="N988" s="319"/>
      <c r="R988" s="319"/>
      <c r="S988" s="391"/>
    </row>
    <row r="989" spans="2:19" ht="20.25" customHeight="1" x14ac:dyDescent="0.25">
      <c r="B989" s="319"/>
      <c r="C989" s="319"/>
      <c r="D989" s="319"/>
      <c r="E989" s="319"/>
      <c r="F989" s="319"/>
      <c r="H989" s="357"/>
      <c r="I989" s="319"/>
      <c r="J989" s="319"/>
      <c r="K989" s="319"/>
      <c r="L989" s="319"/>
      <c r="M989" s="319"/>
      <c r="N989" s="319"/>
      <c r="R989" s="319"/>
      <c r="S989" s="391"/>
    </row>
    <row r="990" spans="2:19" ht="20.25" customHeight="1" x14ac:dyDescent="0.25">
      <c r="B990" s="319"/>
      <c r="C990" s="319"/>
      <c r="D990" s="319"/>
      <c r="E990" s="319"/>
      <c r="F990" s="319"/>
      <c r="H990" s="357"/>
      <c r="I990" s="319"/>
      <c r="J990" s="319"/>
      <c r="K990" s="319"/>
      <c r="L990" s="319"/>
      <c r="M990" s="319"/>
      <c r="N990" s="319"/>
      <c r="R990" s="319"/>
      <c r="S990" s="391"/>
    </row>
    <row r="991" spans="2:19" ht="20.25" customHeight="1" x14ac:dyDescent="0.25">
      <c r="B991" s="319"/>
      <c r="C991" s="319"/>
      <c r="D991" s="319"/>
      <c r="E991" s="319"/>
      <c r="F991" s="319"/>
      <c r="H991" s="357"/>
      <c r="I991" s="319"/>
      <c r="J991" s="319"/>
      <c r="K991" s="319"/>
      <c r="L991" s="319"/>
      <c r="M991" s="319"/>
      <c r="N991" s="319"/>
      <c r="R991" s="319"/>
      <c r="S991" s="391"/>
    </row>
    <row r="992" spans="2:19" ht="20.25" customHeight="1" x14ac:dyDescent="0.25">
      <c r="B992" s="319"/>
      <c r="C992" s="319"/>
      <c r="D992" s="319"/>
      <c r="E992" s="319"/>
      <c r="F992" s="319"/>
      <c r="H992" s="357"/>
      <c r="I992" s="319"/>
      <c r="J992" s="319"/>
      <c r="K992" s="319"/>
      <c r="L992" s="319"/>
      <c r="M992" s="319"/>
      <c r="N992" s="319"/>
      <c r="R992" s="319"/>
      <c r="S992" s="391"/>
    </row>
    <row r="993" spans="2:19" ht="20.25" customHeight="1" x14ac:dyDescent="0.25">
      <c r="B993" s="319"/>
      <c r="C993" s="319"/>
      <c r="D993" s="319"/>
      <c r="E993" s="319"/>
      <c r="F993" s="319"/>
      <c r="H993" s="357"/>
      <c r="I993" s="319"/>
      <c r="J993" s="319"/>
      <c r="K993" s="319"/>
      <c r="L993" s="319"/>
      <c r="M993" s="319"/>
      <c r="N993" s="319"/>
      <c r="R993" s="319"/>
      <c r="S993" s="391"/>
    </row>
    <row r="994" spans="2:19" ht="20.25" customHeight="1" x14ac:dyDescent="0.25">
      <c r="B994" s="319"/>
      <c r="C994" s="319"/>
      <c r="D994" s="319"/>
      <c r="E994" s="319"/>
      <c r="F994" s="319"/>
      <c r="H994" s="357"/>
      <c r="I994" s="319"/>
      <c r="J994" s="319"/>
      <c r="K994" s="319"/>
      <c r="L994" s="319"/>
      <c r="M994" s="319"/>
      <c r="N994" s="319"/>
      <c r="R994" s="319"/>
      <c r="S994" s="391"/>
    </row>
    <row r="995" spans="2:19" ht="20.25" customHeight="1" x14ac:dyDescent="0.25">
      <c r="B995" s="319"/>
      <c r="C995" s="319"/>
      <c r="D995" s="319"/>
      <c r="E995" s="319"/>
      <c r="F995" s="319"/>
      <c r="H995" s="357"/>
      <c r="I995" s="319"/>
      <c r="J995" s="319"/>
      <c r="K995" s="319"/>
      <c r="L995" s="319"/>
      <c r="M995" s="319"/>
      <c r="N995" s="319"/>
      <c r="R995" s="319"/>
      <c r="S995" s="391"/>
    </row>
    <row r="996" spans="2:19" ht="20.25" customHeight="1" x14ac:dyDescent="0.25">
      <c r="B996" s="319"/>
      <c r="C996" s="319"/>
      <c r="D996" s="319"/>
      <c r="E996" s="319"/>
      <c r="F996" s="319"/>
      <c r="H996" s="357"/>
      <c r="I996" s="319"/>
      <c r="J996" s="319"/>
      <c r="K996" s="319"/>
      <c r="L996" s="319"/>
      <c r="M996" s="319"/>
      <c r="N996" s="319"/>
      <c r="R996" s="319"/>
      <c r="S996" s="391"/>
    </row>
    <row r="997" spans="2:19" ht="20.25" customHeight="1" x14ac:dyDescent="0.25">
      <c r="B997" s="319"/>
      <c r="C997" s="319"/>
      <c r="D997" s="319"/>
      <c r="E997" s="319"/>
      <c r="F997" s="319"/>
      <c r="H997" s="357"/>
      <c r="I997" s="319"/>
      <c r="J997" s="319"/>
      <c r="K997" s="319"/>
      <c r="L997" s="319"/>
      <c r="M997" s="319"/>
      <c r="N997" s="319"/>
      <c r="R997" s="319"/>
      <c r="S997" s="391"/>
    </row>
    <row r="998" spans="2:19" ht="20.25" customHeight="1" x14ac:dyDescent="0.25">
      <c r="B998" s="319"/>
      <c r="C998" s="319"/>
      <c r="D998" s="319"/>
      <c r="E998" s="319"/>
      <c r="F998" s="319"/>
      <c r="H998" s="357"/>
      <c r="I998" s="319"/>
      <c r="J998" s="319"/>
      <c r="K998" s="319"/>
      <c r="L998" s="319"/>
      <c r="M998" s="319"/>
      <c r="N998" s="319"/>
      <c r="R998" s="319"/>
      <c r="S998" s="391"/>
    </row>
    <row r="999" spans="2:19" ht="20.25" customHeight="1" x14ac:dyDescent="0.25">
      <c r="B999" s="319"/>
      <c r="C999" s="319"/>
      <c r="D999" s="319"/>
      <c r="E999" s="319"/>
      <c r="F999" s="319"/>
      <c r="H999" s="357"/>
      <c r="I999" s="319"/>
      <c r="J999" s="319"/>
      <c r="K999" s="319"/>
      <c r="L999" s="319"/>
      <c r="M999" s="319"/>
      <c r="N999" s="319"/>
      <c r="R999" s="319"/>
      <c r="S999" s="391"/>
    </row>
    <row r="1000" spans="2:19" ht="20.25" customHeight="1" x14ac:dyDescent="0.25">
      <c r="B1000" s="319"/>
      <c r="C1000" s="319"/>
      <c r="D1000" s="319"/>
      <c r="E1000" s="319"/>
      <c r="F1000" s="319"/>
      <c r="H1000" s="357"/>
      <c r="I1000" s="319"/>
      <c r="J1000" s="319"/>
      <c r="K1000" s="319"/>
      <c r="L1000" s="319"/>
      <c r="M1000" s="319"/>
      <c r="N1000" s="319"/>
      <c r="R1000" s="319"/>
      <c r="S1000" s="391"/>
    </row>
    <row r="1001" spans="2:19" ht="20.25" customHeight="1" x14ac:dyDescent="0.25">
      <c r="B1001" s="319"/>
      <c r="C1001" s="319"/>
      <c r="D1001" s="319"/>
      <c r="E1001" s="319"/>
      <c r="F1001" s="319"/>
      <c r="H1001" s="357"/>
      <c r="I1001" s="319"/>
      <c r="J1001" s="319"/>
      <c r="K1001" s="319"/>
      <c r="L1001" s="319"/>
      <c r="M1001" s="319"/>
      <c r="N1001" s="319"/>
      <c r="R1001" s="319"/>
      <c r="S1001" s="391"/>
    </row>
    <row r="1002" spans="2:19" ht="20.25" customHeight="1" x14ac:dyDescent="0.25">
      <c r="B1002" s="319"/>
      <c r="C1002" s="319"/>
      <c r="D1002" s="319"/>
      <c r="E1002" s="319"/>
      <c r="F1002" s="319"/>
      <c r="H1002" s="357"/>
      <c r="I1002" s="319"/>
      <c r="J1002" s="319"/>
      <c r="K1002" s="319"/>
      <c r="L1002" s="319"/>
      <c r="M1002" s="319"/>
      <c r="N1002" s="319"/>
      <c r="R1002" s="319"/>
      <c r="S1002" s="391"/>
    </row>
    <row r="1003" spans="2:19" ht="20.25" customHeight="1" x14ac:dyDescent="0.25">
      <c r="B1003" s="319"/>
      <c r="C1003" s="319"/>
      <c r="D1003" s="319"/>
      <c r="E1003" s="319"/>
      <c r="F1003" s="319"/>
      <c r="H1003" s="357"/>
      <c r="I1003" s="319"/>
      <c r="J1003" s="319"/>
      <c r="K1003" s="319"/>
      <c r="L1003" s="319"/>
      <c r="M1003" s="319"/>
      <c r="N1003" s="319"/>
      <c r="R1003" s="319"/>
      <c r="S1003" s="391"/>
    </row>
    <row r="1004" spans="2:19" ht="20.25" customHeight="1" x14ac:dyDescent="0.25">
      <c r="B1004" s="319"/>
      <c r="C1004" s="319"/>
      <c r="D1004" s="319"/>
      <c r="E1004" s="319"/>
      <c r="F1004" s="319"/>
      <c r="H1004" s="357"/>
      <c r="I1004" s="319"/>
      <c r="J1004" s="319"/>
      <c r="K1004" s="319"/>
      <c r="L1004" s="319"/>
      <c r="M1004" s="319"/>
      <c r="N1004" s="319"/>
      <c r="R1004" s="319"/>
      <c r="S1004" s="391"/>
    </row>
    <row r="1005" spans="2:19" ht="20.25" customHeight="1" x14ac:dyDescent="0.25">
      <c r="B1005" s="319"/>
      <c r="C1005" s="319"/>
      <c r="D1005" s="319"/>
      <c r="E1005" s="319"/>
      <c r="F1005" s="319"/>
      <c r="H1005" s="357"/>
      <c r="I1005" s="319"/>
      <c r="J1005" s="319"/>
      <c r="K1005" s="319"/>
      <c r="L1005" s="319"/>
      <c r="M1005" s="319"/>
      <c r="N1005" s="319"/>
      <c r="R1005" s="319"/>
      <c r="S1005" s="391"/>
    </row>
    <row r="1006" spans="2:19" ht="20.25" customHeight="1" x14ac:dyDescent="0.25">
      <c r="B1006" s="319"/>
      <c r="C1006" s="319"/>
      <c r="D1006" s="319"/>
      <c r="E1006" s="319"/>
      <c r="F1006" s="319"/>
      <c r="H1006" s="357"/>
      <c r="I1006" s="319"/>
      <c r="J1006" s="319"/>
      <c r="K1006" s="319"/>
      <c r="L1006" s="319"/>
      <c r="M1006" s="319"/>
      <c r="N1006" s="319"/>
      <c r="R1006" s="319"/>
      <c r="S1006" s="391"/>
    </row>
    <row r="1007" spans="2:19" ht="20.25" customHeight="1" x14ac:dyDescent="0.25">
      <c r="B1007" s="319"/>
      <c r="C1007" s="319"/>
      <c r="D1007" s="319"/>
      <c r="E1007" s="319"/>
      <c r="F1007" s="319"/>
      <c r="H1007" s="357"/>
      <c r="I1007" s="319"/>
      <c r="J1007" s="319"/>
      <c r="K1007" s="319"/>
      <c r="L1007" s="319"/>
      <c r="M1007" s="319"/>
      <c r="N1007" s="319"/>
      <c r="R1007" s="319"/>
      <c r="S1007" s="391"/>
    </row>
    <row r="1008" spans="2:19" ht="20.25" customHeight="1" x14ac:dyDescent="0.25">
      <c r="B1008" s="319"/>
      <c r="C1008" s="319"/>
      <c r="D1008" s="319"/>
      <c r="E1008" s="319"/>
      <c r="F1008" s="319"/>
      <c r="H1008" s="357"/>
      <c r="I1008" s="319"/>
      <c r="J1008" s="319"/>
      <c r="K1008" s="319"/>
      <c r="L1008" s="319"/>
      <c r="M1008" s="319"/>
      <c r="N1008" s="319"/>
      <c r="R1008" s="319"/>
      <c r="S1008" s="391"/>
    </row>
    <row r="1009" spans="2:19" ht="20.25" customHeight="1" x14ac:dyDescent="0.25">
      <c r="B1009" s="319"/>
      <c r="C1009" s="319"/>
      <c r="D1009" s="319"/>
      <c r="E1009" s="319"/>
      <c r="F1009" s="319"/>
      <c r="H1009" s="357"/>
      <c r="I1009" s="319"/>
      <c r="J1009" s="319"/>
      <c r="K1009" s="319"/>
      <c r="L1009" s="319"/>
      <c r="M1009" s="319"/>
      <c r="N1009" s="319"/>
      <c r="R1009" s="319"/>
      <c r="S1009" s="391"/>
    </row>
    <row r="1010" spans="2:19" ht="20.25" customHeight="1" x14ac:dyDescent="0.25">
      <c r="B1010" s="319"/>
      <c r="C1010" s="319"/>
      <c r="D1010" s="319"/>
      <c r="E1010" s="319"/>
      <c r="F1010" s="319"/>
      <c r="H1010" s="357"/>
      <c r="I1010" s="319"/>
      <c r="J1010" s="319"/>
      <c r="K1010" s="319"/>
      <c r="L1010" s="319"/>
      <c r="M1010" s="319"/>
      <c r="N1010" s="319"/>
      <c r="R1010" s="319"/>
      <c r="S1010" s="391"/>
    </row>
    <row r="1011" spans="2:19" ht="20.25" customHeight="1" x14ac:dyDescent="0.25">
      <c r="B1011" s="319"/>
      <c r="C1011" s="319"/>
      <c r="D1011" s="319"/>
      <c r="E1011" s="319"/>
      <c r="F1011" s="319"/>
      <c r="H1011" s="357"/>
      <c r="I1011" s="319"/>
      <c r="J1011" s="319"/>
      <c r="K1011" s="319"/>
      <c r="L1011" s="319"/>
      <c r="M1011" s="319"/>
      <c r="N1011" s="319"/>
      <c r="R1011" s="319"/>
      <c r="S1011" s="391"/>
    </row>
    <row r="1012" spans="2:19" ht="20.25" customHeight="1" x14ac:dyDescent="0.25">
      <c r="B1012" s="319"/>
      <c r="C1012" s="319"/>
      <c r="D1012" s="319"/>
      <c r="E1012" s="319"/>
      <c r="F1012" s="319"/>
      <c r="H1012" s="357"/>
      <c r="I1012" s="319"/>
      <c r="J1012" s="319"/>
      <c r="K1012" s="319"/>
      <c r="L1012" s="319"/>
      <c r="M1012" s="319"/>
      <c r="N1012" s="319"/>
      <c r="R1012" s="319"/>
      <c r="S1012" s="391"/>
    </row>
    <row r="1013" spans="2:19" ht="20.25" customHeight="1" x14ac:dyDescent="0.25">
      <c r="B1013" s="319"/>
      <c r="C1013" s="319"/>
      <c r="D1013" s="319"/>
      <c r="E1013" s="319"/>
      <c r="F1013" s="319"/>
      <c r="H1013" s="357"/>
      <c r="I1013" s="319"/>
      <c r="J1013" s="319"/>
      <c r="K1013" s="319"/>
      <c r="L1013" s="319"/>
      <c r="M1013" s="319"/>
      <c r="N1013" s="319"/>
      <c r="R1013" s="319"/>
      <c r="S1013" s="391"/>
    </row>
    <row r="1014" spans="2:19" ht="20.25" customHeight="1" x14ac:dyDescent="0.25">
      <c r="B1014" s="319"/>
      <c r="C1014" s="319"/>
      <c r="D1014" s="319"/>
      <c r="E1014" s="319"/>
      <c r="F1014" s="319"/>
      <c r="H1014" s="357"/>
      <c r="I1014" s="319"/>
      <c r="J1014" s="319"/>
      <c r="K1014" s="319"/>
      <c r="L1014" s="319"/>
      <c r="M1014" s="319"/>
      <c r="N1014" s="319"/>
      <c r="R1014" s="319"/>
      <c r="S1014" s="391"/>
    </row>
    <row r="1015" spans="2:19" ht="20.25" customHeight="1" x14ac:dyDescent="0.25">
      <c r="B1015" s="319"/>
      <c r="C1015" s="319"/>
      <c r="D1015" s="319"/>
      <c r="E1015" s="319"/>
      <c r="F1015" s="319"/>
      <c r="H1015" s="357"/>
      <c r="I1015" s="319"/>
      <c r="J1015" s="319"/>
      <c r="K1015" s="319"/>
      <c r="L1015" s="319"/>
      <c r="M1015" s="319"/>
      <c r="N1015" s="319"/>
      <c r="R1015" s="319"/>
      <c r="S1015" s="391"/>
    </row>
    <row r="1016" spans="2:19" ht="20.25" customHeight="1" x14ac:dyDescent="0.25">
      <c r="B1016" s="319"/>
      <c r="C1016" s="319"/>
      <c r="D1016" s="319"/>
      <c r="E1016" s="319"/>
      <c r="F1016" s="319"/>
      <c r="H1016" s="357"/>
      <c r="I1016" s="319"/>
      <c r="J1016" s="319"/>
      <c r="K1016" s="319"/>
      <c r="L1016" s="319"/>
      <c r="M1016" s="319"/>
      <c r="N1016" s="319"/>
      <c r="R1016" s="319"/>
      <c r="S1016" s="391"/>
    </row>
    <row r="1017" spans="2:19" ht="20.25" customHeight="1" x14ac:dyDescent="0.25">
      <c r="B1017" s="319"/>
      <c r="C1017" s="319"/>
      <c r="D1017" s="319"/>
      <c r="E1017" s="319"/>
      <c r="F1017" s="319"/>
      <c r="H1017" s="357"/>
      <c r="I1017" s="319"/>
      <c r="J1017" s="319"/>
      <c r="K1017" s="319"/>
      <c r="L1017" s="319"/>
      <c r="M1017" s="319"/>
      <c r="N1017" s="319"/>
      <c r="R1017" s="319"/>
      <c r="S1017" s="391"/>
    </row>
    <row r="1018" spans="2:19" ht="20.25" customHeight="1" x14ac:dyDescent="0.25">
      <c r="B1018" s="319"/>
      <c r="C1018" s="319"/>
      <c r="D1018" s="319"/>
      <c r="E1018" s="319"/>
      <c r="F1018" s="319"/>
      <c r="H1018" s="357"/>
      <c r="I1018" s="319"/>
      <c r="J1018" s="319"/>
      <c r="K1018" s="319"/>
      <c r="L1018" s="319"/>
      <c r="M1018" s="319"/>
      <c r="N1018" s="319"/>
      <c r="R1018" s="319"/>
      <c r="S1018" s="391"/>
    </row>
    <row r="1019" spans="2:19" ht="20.25" customHeight="1" x14ac:dyDescent="0.25">
      <c r="B1019" s="319"/>
      <c r="C1019" s="319"/>
      <c r="D1019" s="319"/>
      <c r="E1019" s="319"/>
      <c r="F1019" s="319"/>
      <c r="H1019" s="357"/>
      <c r="I1019" s="319"/>
      <c r="J1019" s="319"/>
      <c r="K1019" s="319"/>
      <c r="L1019" s="319"/>
      <c r="M1019" s="319"/>
      <c r="N1019" s="319"/>
      <c r="R1019" s="319"/>
      <c r="S1019" s="391"/>
    </row>
    <row r="1020" spans="2:19" ht="20.25" customHeight="1" x14ac:dyDescent="0.25">
      <c r="B1020" s="319"/>
      <c r="C1020" s="319"/>
      <c r="D1020" s="319"/>
      <c r="E1020" s="319"/>
      <c r="F1020" s="319"/>
      <c r="H1020" s="357"/>
      <c r="I1020" s="319"/>
      <c r="J1020" s="319"/>
      <c r="K1020" s="319"/>
      <c r="L1020" s="319"/>
      <c r="M1020" s="319"/>
      <c r="N1020" s="319"/>
      <c r="R1020" s="319"/>
      <c r="S1020" s="391"/>
    </row>
    <row r="1021" spans="2:19" ht="20.25" customHeight="1" x14ac:dyDescent="0.25">
      <c r="B1021" s="319"/>
      <c r="C1021" s="319"/>
      <c r="D1021" s="319"/>
      <c r="E1021" s="319"/>
      <c r="F1021" s="319"/>
      <c r="H1021" s="357"/>
      <c r="I1021" s="319"/>
      <c r="J1021" s="319"/>
      <c r="K1021" s="319"/>
      <c r="L1021" s="319"/>
      <c r="M1021" s="319"/>
      <c r="N1021" s="319"/>
      <c r="R1021" s="319"/>
      <c r="S1021" s="391"/>
    </row>
    <row r="1022" spans="2:19" ht="20.25" customHeight="1" x14ac:dyDescent="0.25">
      <c r="B1022" s="319"/>
      <c r="C1022" s="319"/>
      <c r="D1022" s="319"/>
      <c r="E1022" s="319"/>
      <c r="F1022" s="319"/>
      <c r="H1022" s="357"/>
      <c r="I1022" s="319"/>
      <c r="J1022" s="319"/>
      <c r="K1022" s="319"/>
      <c r="L1022" s="319"/>
      <c r="M1022" s="319"/>
      <c r="N1022" s="319"/>
      <c r="R1022" s="319"/>
      <c r="S1022" s="391"/>
    </row>
    <row r="1023" spans="2:19" ht="20.25" customHeight="1" x14ac:dyDescent="0.25">
      <c r="B1023" s="319"/>
      <c r="C1023" s="319"/>
      <c r="D1023" s="319"/>
      <c r="E1023" s="319"/>
      <c r="F1023" s="319"/>
      <c r="H1023" s="357"/>
      <c r="I1023" s="319"/>
      <c r="J1023" s="319"/>
      <c r="K1023" s="319"/>
      <c r="L1023" s="319"/>
      <c r="M1023" s="319"/>
      <c r="N1023" s="319"/>
      <c r="R1023" s="319"/>
      <c r="S1023" s="391"/>
    </row>
    <row r="1024" spans="2:19" ht="20.25" customHeight="1" x14ac:dyDescent="0.25">
      <c r="B1024" s="319"/>
      <c r="C1024" s="319"/>
      <c r="D1024" s="319"/>
      <c r="E1024" s="319"/>
      <c r="F1024" s="319"/>
      <c r="H1024" s="357"/>
      <c r="I1024" s="319"/>
      <c r="J1024" s="319"/>
      <c r="K1024" s="319"/>
      <c r="L1024" s="319"/>
      <c r="M1024" s="319"/>
      <c r="N1024" s="319"/>
      <c r="R1024" s="319"/>
      <c r="S1024" s="391"/>
    </row>
    <row r="1025" spans="2:19" ht="20.25" customHeight="1" x14ac:dyDescent="0.25">
      <c r="B1025" s="319"/>
      <c r="C1025" s="319"/>
      <c r="D1025" s="319"/>
      <c r="E1025" s="319"/>
      <c r="F1025" s="319"/>
      <c r="H1025" s="357"/>
      <c r="I1025" s="319"/>
      <c r="J1025" s="319"/>
      <c r="K1025" s="319"/>
      <c r="L1025" s="319"/>
      <c r="M1025" s="319"/>
      <c r="N1025" s="319"/>
      <c r="R1025" s="319"/>
      <c r="S1025" s="391"/>
    </row>
    <row r="1026" spans="2:19" ht="20.25" customHeight="1" x14ac:dyDescent="0.25">
      <c r="B1026" s="319"/>
      <c r="C1026" s="319"/>
      <c r="D1026" s="319"/>
      <c r="E1026" s="319"/>
      <c r="F1026" s="319"/>
      <c r="H1026" s="357"/>
      <c r="I1026" s="319"/>
      <c r="J1026" s="319"/>
      <c r="K1026" s="319"/>
      <c r="L1026" s="319"/>
      <c r="M1026" s="319"/>
      <c r="N1026" s="319"/>
      <c r="R1026" s="319"/>
      <c r="S1026" s="391"/>
    </row>
    <row r="1027" spans="2:19" ht="20.25" customHeight="1" x14ac:dyDescent="0.25">
      <c r="B1027" s="319"/>
      <c r="C1027" s="319"/>
      <c r="D1027" s="319"/>
      <c r="E1027" s="319"/>
      <c r="F1027" s="319"/>
      <c r="H1027" s="357"/>
      <c r="I1027" s="319"/>
      <c r="J1027" s="319"/>
      <c r="K1027" s="319"/>
      <c r="L1027" s="319"/>
      <c r="M1027" s="319"/>
      <c r="N1027" s="319"/>
      <c r="R1027" s="319"/>
      <c r="S1027" s="391"/>
    </row>
    <row r="1028" spans="2:19" ht="20.25" customHeight="1" x14ac:dyDescent="0.25">
      <c r="B1028" s="319"/>
      <c r="C1028" s="319"/>
      <c r="D1028" s="319"/>
      <c r="E1028" s="319"/>
      <c r="F1028" s="319"/>
      <c r="H1028" s="357"/>
      <c r="I1028" s="319"/>
      <c r="J1028" s="319"/>
      <c r="K1028" s="319"/>
      <c r="L1028" s="319"/>
      <c r="M1028" s="319"/>
      <c r="N1028" s="319"/>
      <c r="R1028" s="319"/>
      <c r="S1028" s="391"/>
    </row>
    <row r="1029" spans="2:19" ht="20.25" customHeight="1" x14ac:dyDescent="0.25">
      <c r="B1029" s="319"/>
      <c r="C1029" s="319"/>
      <c r="D1029" s="319"/>
      <c r="E1029" s="319"/>
      <c r="F1029" s="319"/>
      <c r="H1029" s="357"/>
      <c r="I1029" s="319"/>
      <c r="J1029" s="319"/>
      <c r="K1029" s="319"/>
      <c r="L1029" s="319"/>
      <c r="M1029" s="319"/>
      <c r="N1029" s="319"/>
      <c r="R1029" s="319"/>
      <c r="S1029" s="391"/>
    </row>
    <row r="1030" spans="2:19" ht="20.25" customHeight="1" x14ac:dyDescent="0.25">
      <c r="B1030" s="319"/>
      <c r="C1030" s="319"/>
      <c r="D1030" s="319"/>
      <c r="E1030" s="319"/>
      <c r="F1030" s="319"/>
      <c r="H1030" s="357"/>
      <c r="I1030" s="319"/>
      <c r="J1030" s="319"/>
      <c r="K1030" s="319"/>
      <c r="L1030" s="319"/>
      <c r="M1030" s="319"/>
      <c r="N1030" s="319"/>
      <c r="R1030" s="319"/>
      <c r="S1030" s="391"/>
    </row>
    <row r="1031" spans="2:19" ht="20.25" customHeight="1" x14ac:dyDescent="0.25">
      <c r="B1031" s="319"/>
      <c r="C1031" s="319"/>
      <c r="D1031" s="319"/>
      <c r="E1031" s="319"/>
      <c r="F1031" s="319"/>
      <c r="H1031" s="357"/>
      <c r="I1031" s="319"/>
      <c r="J1031" s="319"/>
      <c r="K1031" s="319"/>
      <c r="L1031" s="319"/>
      <c r="M1031" s="319"/>
      <c r="N1031" s="319"/>
      <c r="R1031" s="319"/>
      <c r="S1031" s="391"/>
    </row>
    <row r="1032" spans="2:19" ht="20.25" customHeight="1" x14ac:dyDescent="0.25">
      <c r="B1032" s="319"/>
      <c r="C1032" s="319"/>
      <c r="D1032" s="319"/>
      <c r="E1032" s="319"/>
      <c r="F1032" s="319"/>
      <c r="H1032" s="357"/>
      <c r="I1032" s="319"/>
      <c r="J1032" s="319"/>
      <c r="K1032" s="319"/>
      <c r="L1032" s="319"/>
      <c r="M1032" s="319"/>
      <c r="N1032" s="319"/>
      <c r="R1032" s="319"/>
      <c r="S1032" s="391"/>
    </row>
    <row r="1033" spans="2:19" ht="20.25" customHeight="1" x14ac:dyDescent="0.25">
      <c r="B1033" s="319"/>
      <c r="C1033" s="319"/>
      <c r="D1033" s="319"/>
      <c r="E1033" s="319"/>
      <c r="F1033" s="319"/>
      <c r="H1033" s="357"/>
      <c r="I1033" s="319"/>
      <c r="J1033" s="319"/>
      <c r="K1033" s="319"/>
      <c r="L1033" s="319"/>
      <c r="M1033" s="319"/>
      <c r="N1033" s="319"/>
      <c r="R1033" s="319"/>
      <c r="S1033" s="391"/>
    </row>
    <row r="1034" spans="2:19" ht="20.25" customHeight="1" x14ac:dyDescent="0.25">
      <c r="B1034" s="319"/>
      <c r="C1034" s="319"/>
      <c r="D1034" s="319"/>
      <c r="E1034" s="319"/>
      <c r="F1034" s="319"/>
      <c r="H1034" s="357"/>
      <c r="I1034" s="319"/>
      <c r="J1034" s="319"/>
      <c r="K1034" s="319"/>
      <c r="L1034" s="319"/>
      <c r="M1034" s="319"/>
      <c r="N1034" s="319"/>
      <c r="R1034" s="319"/>
      <c r="S1034" s="391"/>
    </row>
    <row r="1035" spans="2:19" ht="20.25" customHeight="1" x14ac:dyDescent="0.25">
      <c r="B1035" s="319"/>
      <c r="C1035" s="319"/>
      <c r="D1035" s="319"/>
      <c r="E1035" s="319"/>
      <c r="F1035" s="319"/>
      <c r="H1035" s="357"/>
      <c r="I1035" s="319"/>
      <c r="J1035" s="319"/>
      <c r="K1035" s="319"/>
      <c r="L1035" s="319"/>
      <c r="M1035" s="319"/>
      <c r="N1035" s="319"/>
      <c r="R1035" s="319"/>
      <c r="S1035" s="391"/>
    </row>
    <row r="1036" spans="2:19" ht="20.25" customHeight="1" x14ac:dyDescent="0.25">
      <c r="B1036" s="319"/>
      <c r="C1036" s="319"/>
      <c r="D1036" s="319"/>
      <c r="E1036" s="319"/>
      <c r="F1036" s="319"/>
      <c r="H1036" s="357"/>
      <c r="I1036" s="319"/>
      <c r="J1036" s="319"/>
      <c r="K1036" s="319"/>
      <c r="L1036" s="319"/>
      <c r="M1036" s="319"/>
      <c r="N1036" s="319"/>
      <c r="R1036" s="319"/>
      <c r="S1036" s="391"/>
    </row>
    <row r="1037" spans="2:19" ht="20.25" customHeight="1" x14ac:dyDescent="0.25">
      <c r="B1037" s="319"/>
      <c r="C1037" s="319"/>
      <c r="D1037" s="319"/>
      <c r="E1037" s="319"/>
      <c r="F1037" s="319"/>
      <c r="H1037" s="357"/>
      <c r="I1037" s="319"/>
      <c r="J1037" s="319"/>
      <c r="K1037" s="319"/>
      <c r="L1037" s="319"/>
      <c r="M1037" s="319"/>
      <c r="N1037" s="319"/>
      <c r="R1037" s="319"/>
      <c r="S1037" s="391"/>
    </row>
    <row r="1038" spans="2:19" ht="20.25" customHeight="1" x14ac:dyDescent="0.25">
      <c r="B1038" s="319"/>
      <c r="C1038" s="319"/>
      <c r="D1038" s="319"/>
      <c r="E1038" s="319"/>
      <c r="F1038" s="319"/>
      <c r="H1038" s="357"/>
      <c r="I1038" s="319"/>
      <c r="J1038" s="319"/>
      <c r="K1038" s="319"/>
      <c r="L1038" s="319"/>
      <c r="M1038" s="319"/>
      <c r="N1038" s="319"/>
      <c r="R1038" s="319"/>
      <c r="S1038" s="391"/>
    </row>
    <row r="1039" spans="2:19" ht="20.25" customHeight="1" x14ac:dyDescent="0.25">
      <c r="B1039" s="319"/>
      <c r="C1039" s="319"/>
      <c r="D1039" s="319"/>
      <c r="E1039" s="319"/>
      <c r="F1039" s="319"/>
      <c r="H1039" s="357"/>
      <c r="I1039" s="319"/>
      <c r="J1039" s="319"/>
      <c r="K1039" s="319"/>
      <c r="L1039" s="319"/>
      <c r="M1039" s="319"/>
      <c r="N1039" s="319"/>
      <c r="R1039" s="319"/>
      <c r="S1039" s="391"/>
    </row>
    <row r="1040" spans="2:19" ht="20.25" customHeight="1" x14ac:dyDescent="0.25">
      <c r="B1040" s="319"/>
      <c r="C1040" s="319"/>
      <c r="D1040" s="319"/>
      <c r="E1040" s="319"/>
      <c r="F1040" s="319"/>
      <c r="H1040" s="357"/>
      <c r="I1040" s="319"/>
      <c r="J1040" s="319"/>
      <c r="K1040" s="319"/>
      <c r="L1040" s="319"/>
      <c r="M1040" s="319"/>
      <c r="N1040" s="319"/>
      <c r="R1040" s="319"/>
      <c r="S1040" s="391"/>
    </row>
    <row r="1041" spans="2:19" ht="20.25" customHeight="1" x14ac:dyDescent="0.25">
      <c r="B1041" s="319"/>
      <c r="C1041" s="319"/>
      <c r="D1041" s="319"/>
      <c r="E1041" s="319"/>
      <c r="F1041" s="319"/>
      <c r="H1041" s="357"/>
      <c r="I1041" s="319"/>
      <c r="J1041" s="319"/>
      <c r="K1041" s="319"/>
      <c r="L1041" s="319"/>
      <c r="M1041" s="319"/>
      <c r="N1041" s="319"/>
      <c r="R1041" s="319"/>
      <c r="S1041" s="391"/>
    </row>
    <row r="1042" spans="2:19" ht="20.25" customHeight="1" x14ac:dyDescent="0.25">
      <c r="B1042" s="319"/>
      <c r="C1042" s="319"/>
      <c r="D1042" s="319"/>
      <c r="E1042" s="319"/>
      <c r="F1042" s="319"/>
      <c r="H1042" s="357"/>
      <c r="I1042" s="319"/>
      <c r="J1042" s="319"/>
      <c r="K1042" s="319"/>
      <c r="L1042" s="319"/>
      <c r="M1042" s="319"/>
      <c r="N1042" s="319"/>
      <c r="R1042" s="319"/>
      <c r="S1042" s="391"/>
    </row>
    <row r="1043" spans="2:19" ht="20.25" customHeight="1" x14ac:dyDescent="0.25">
      <c r="B1043" s="319"/>
      <c r="C1043" s="319"/>
      <c r="D1043" s="319"/>
      <c r="E1043" s="319"/>
      <c r="F1043" s="319"/>
      <c r="H1043" s="357"/>
      <c r="I1043" s="319"/>
      <c r="J1043" s="319"/>
      <c r="K1043" s="319"/>
      <c r="L1043" s="319"/>
      <c r="M1043" s="319"/>
      <c r="N1043" s="319"/>
      <c r="R1043" s="319"/>
      <c r="S1043" s="391"/>
    </row>
    <row r="1044" spans="2:19" ht="20.25" customHeight="1" x14ac:dyDescent="0.25">
      <c r="B1044" s="319"/>
      <c r="C1044" s="319"/>
      <c r="D1044" s="319"/>
      <c r="E1044" s="319"/>
      <c r="F1044" s="319"/>
      <c r="H1044" s="357"/>
      <c r="I1044" s="319"/>
      <c r="J1044" s="319"/>
      <c r="K1044" s="319"/>
      <c r="L1044" s="319"/>
      <c r="M1044" s="319"/>
      <c r="N1044" s="319"/>
      <c r="R1044" s="319"/>
      <c r="S1044" s="391"/>
    </row>
    <row r="1045" spans="2:19" ht="20.25" customHeight="1" x14ac:dyDescent="0.25">
      <c r="B1045" s="319"/>
      <c r="C1045" s="319"/>
      <c r="D1045" s="319"/>
      <c r="E1045" s="319"/>
      <c r="F1045" s="319"/>
      <c r="H1045" s="357"/>
      <c r="I1045" s="319"/>
      <c r="J1045" s="319"/>
      <c r="K1045" s="319"/>
      <c r="L1045" s="319"/>
      <c r="M1045" s="319"/>
      <c r="N1045" s="319"/>
      <c r="R1045" s="319"/>
      <c r="S1045" s="391"/>
    </row>
    <row r="1046" spans="2:19" ht="20.25" customHeight="1" x14ac:dyDescent="0.25">
      <c r="B1046" s="319"/>
      <c r="C1046" s="319"/>
      <c r="D1046" s="319"/>
      <c r="E1046" s="319"/>
      <c r="F1046" s="319"/>
      <c r="H1046" s="357"/>
      <c r="I1046" s="319"/>
      <c r="J1046" s="319"/>
      <c r="K1046" s="319"/>
      <c r="L1046" s="319"/>
      <c r="M1046" s="319"/>
      <c r="N1046" s="319"/>
      <c r="R1046" s="319"/>
      <c r="S1046" s="391"/>
    </row>
    <row r="1047" spans="2:19" ht="20.25" customHeight="1" x14ac:dyDescent="0.25">
      <c r="B1047" s="319"/>
      <c r="C1047" s="319"/>
      <c r="D1047" s="319"/>
      <c r="E1047" s="319"/>
      <c r="F1047" s="319"/>
      <c r="H1047" s="357"/>
      <c r="I1047" s="319"/>
      <c r="J1047" s="319"/>
      <c r="K1047" s="319"/>
      <c r="L1047" s="319"/>
      <c r="M1047" s="319"/>
      <c r="N1047" s="319"/>
      <c r="R1047" s="319"/>
      <c r="S1047" s="391"/>
    </row>
    <row r="1048" spans="2:19" ht="20.25" customHeight="1" x14ac:dyDescent="0.25">
      <c r="B1048" s="319"/>
      <c r="C1048" s="319"/>
      <c r="D1048" s="319"/>
      <c r="E1048" s="319"/>
      <c r="F1048" s="319"/>
      <c r="H1048" s="357"/>
      <c r="I1048" s="319"/>
      <c r="J1048" s="319"/>
      <c r="K1048" s="319"/>
      <c r="L1048" s="319"/>
      <c r="M1048" s="319"/>
      <c r="N1048" s="319"/>
      <c r="R1048" s="319"/>
      <c r="S1048" s="391"/>
    </row>
    <row r="1049" spans="2:19" ht="20.25" customHeight="1" x14ac:dyDescent="0.25">
      <c r="B1049" s="319"/>
      <c r="C1049" s="319"/>
      <c r="D1049" s="319"/>
      <c r="E1049" s="319"/>
      <c r="F1049" s="319"/>
      <c r="H1049" s="357"/>
      <c r="I1049" s="319"/>
      <c r="J1049" s="319"/>
      <c r="K1049" s="319"/>
      <c r="L1049" s="319"/>
      <c r="M1049" s="319"/>
      <c r="N1049" s="319"/>
      <c r="R1049" s="319"/>
      <c r="S1049" s="391"/>
    </row>
    <row r="1050" spans="2:19" ht="20.25" customHeight="1" x14ac:dyDescent="0.25">
      <c r="B1050" s="319"/>
      <c r="C1050" s="319"/>
      <c r="D1050" s="319"/>
      <c r="E1050" s="319"/>
      <c r="F1050" s="319"/>
      <c r="H1050" s="357"/>
      <c r="I1050" s="319"/>
      <c r="J1050" s="319"/>
      <c r="K1050" s="319"/>
      <c r="L1050" s="319"/>
      <c r="M1050" s="319"/>
      <c r="N1050" s="319"/>
      <c r="R1050" s="319"/>
      <c r="S1050" s="391"/>
    </row>
    <row r="1051" spans="2:19" ht="20.25" customHeight="1" x14ac:dyDescent="0.25">
      <c r="B1051" s="319"/>
      <c r="C1051" s="319"/>
      <c r="D1051" s="319"/>
      <c r="E1051" s="319"/>
      <c r="F1051" s="319"/>
      <c r="H1051" s="357"/>
      <c r="I1051" s="319"/>
      <c r="J1051" s="319"/>
      <c r="K1051" s="319"/>
      <c r="L1051" s="319"/>
      <c r="M1051" s="319"/>
      <c r="N1051" s="319"/>
      <c r="R1051" s="319"/>
      <c r="S1051" s="391"/>
    </row>
    <row r="1052" spans="2:19" ht="20.25" customHeight="1" x14ac:dyDescent="0.25">
      <c r="B1052" s="319"/>
      <c r="C1052" s="319"/>
      <c r="D1052" s="319"/>
      <c r="E1052" s="319"/>
      <c r="F1052" s="319"/>
      <c r="H1052" s="357"/>
      <c r="I1052" s="319"/>
      <c r="J1052" s="319"/>
      <c r="K1052" s="319"/>
      <c r="L1052" s="319"/>
      <c r="M1052" s="319"/>
      <c r="N1052" s="319"/>
      <c r="R1052" s="319"/>
      <c r="S1052" s="391"/>
    </row>
    <row r="1053" spans="2:19" ht="20.25" customHeight="1" x14ac:dyDescent="0.25">
      <c r="B1053" s="319"/>
      <c r="C1053" s="319"/>
      <c r="D1053" s="319"/>
      <c r="E1053" s="319"/>
      <c r="F1053" s="319"/>
      <c r="H1053" s="357"/>
      <c r="I1053" s="319"/>
      <c r="J1053" s="319"/>
      <c r="K1053" s="319"/>
      <c r="L1053" s="319"/>
      <c r="M1053" s="319"/>
      <c r="N1053" s="319"/>
      <c r="R1053" s="319"/>
      <c r="S1053" s="391"/>
    </row>
    <row r="1054" spans="2:19" ht="20.25" customHeight="1" x14ac:dyDescent="0.25">
      <c r="B1054" s="319"/>
      <c r="C1054" s="319"/>
      <c r="D1054" s="319"/>
      <c r="E1054" s="319"/>
      <c r="F1054" s="319"/>
      <c r="H1054" s="357"/>
      <c r="I1054" s="319"/>
      <c r="J1054" s="319"/>
      <c r="K1054" s="319"/>
      <c r="L1054" s="319"/>
      <c r="M1054" s="319"/>
      <c r="N1054" s="319"/>
      <c r="R1054" s="319"/>
      <c r="S1054" s="391"/>
    </row>
    <row r="1055" spans="2:19" ht="20.25" customHeight="1" x14ac:dyDescent="0.25">
      <c r="B1055" s="319"/>
      <c r="C1055" s="319"/>
      <c r="D1055" s="319"/>
      <c r="E1055" s="319"/>
      <c r="F1055" s="319"/>
      <c r="H1055" s="357"/>
      <c r="I1055" s="319"/>
      <c r="J1055" s="319"/>
      <c r="K1055" s="319"/>
      <c r="L1055" s="319"/>
      <c r="M1055" s="319"/>
      <c r="N1055" s="319"/>
      <c r="R1055" s="319"/>
      <c r="S1055" s="391"/>
    </row>
    <row r="1056" spans="2:19" ht="20.25" customHeight="1" x14ac:dyDescent="0.25">
      <c r="B1056" s="319"/>
      <c r="C1056" s="319"/>
      <c r="D1056" s="319"/>
      <c r="E1056" s="319"/>
      <c r="F1056" s="319"/>
      <c r="H1056" s="357"/>
      <c r="I1056" s="319"/>
      <c r="J1056" s="319"/>
      <c r="K1056" s="319"/>
      <c r="L1056" s="319"/>
      <c r="M1056" s="319"/>
      <c r="N1056" s="319"/>
      <c r="R1056" s="319"/>
      <c r="S1056" s="391"/>
    </row>
    <row r="1057" spans="2:19" ht="20.25" customHeight="1" x14ac:dyDescent="0.25">
      <c r="B1057" s="319"/>
      <c r="C1057" s="319"/>
      <c r="D1057" s="319"/>
      <c r="E1057" s="319"/>
      <c r="F1057" s="319"/>
      <c r="H1057" s="357"/>
      <c r="I1057" s="319"/>
      <c r="J1057" s="319"/>
      <c r="K1057" s="319"/>
      <c r="L1057" s="319"/>
      <c r="M1057" s="319"/>
      <c r="N1057" s="319"/>
      <c r="R1057" s="319"/>
      <c r="S1057" s="391"/>
    </row>
    <row r="1058" spans="2:19" ht="20.25" customHeight="1" x14ac:dyDescent="0.25">
      <c r="B1058" s="319"/>
      <c r="C1058" s="319"/>
      <c r="D1058" s="319"/>
      <c r="E1058" s="319"/>
      <c r="F1058" s="319"/>
      <c r="H1058" s="357"/>
      <c r="I1058" s="319"/>
      <c r="J1058" s="319"/>
      <c r="K1058" s="319"/>
      <c r="L1058" s="319"/>
      <c r="M1058" s="319"/>
      <c r="N1058" s="319"/>
      <c r="R1058" s="319"/>
      <c r="S1058" s="391"/>
    </row>
    <row r="1059" spans="2:19" ht="20.25" customHeight="1" x14ac:dyDescent="0.25">
      <c r="B1059" s="319"/>
      <c r="C1059" s="319"/>
      <c r="D1059" s="319"/>
      <c r="E1059" s="319"/>
      <c r="F1059" s="319"/>
      <c r="H1059" s="357"/>
      <c r="I1059" s="319"/>
      <c r="J1059" s="319"/>
      <c r="K1059" s="319"/>
      <c r="L1059" s="319"/>
      <c r="M1059" s="319"/>
      <c r="N1059" s="319"/>
      <c r="R1059" s="319"/>
      <c r="S1059" s="391"/>
    </row>
    <row r="1060" spans="2:19" ht="20.25" customHeight="1" x14ac:dyDescent="0.25">
      <c r="B1060" s="319"/>
      <c r="C1060" s="319"/>
      <c r="D1060" s="319"/>
      <c r="E1060" s="319"/>
      <c r="F1060" s="319"/>
      <c r="H1060" s="357"/>
      <c r="I1060" s="319"/>
      <c r="J1060" s="319"/>
      <c r="K1060" s="319"/>
      <c r="L1060" s="319"/>
      <c r="M1060" s="319"/>
      <c r="N1060" s="319"/>
      <c r="R1060" s="319"/>
      <c r="S1060" s="391"/>
    </row>
    <row r="1061" spans="2:19" ht="20.25" customHeight="1" x14ac:dyDescent="0.25">
      <c r="B1061" s="319"/>
      <c r="C1061" s="319"/>
      <c r="D1061" s="319"/>
      <c r="E1061" s="319"/>
      <c r="F1061" s="319"/>
      <c r="H1061" s="357"/>
      <c r="I1061" s="319"/>
      <c r="J1061" s="319"/>
      <c r="K1061" s="319"/>
      <c r="L1061" s="319"/>
      <c r="M1061" s="319"/>
      <c r="N1061" s="319"/>
      <c r="R1061" s="319"/>
      <c r="S1061" s="391"/>
    </row>
    <row r="1062" spans="2:19" ht="20.25" customHeight="1" x14ac:dyDescent="0.25">
      <c r="B1062" s="319"/>
      <c r="C1062" s="319"/>
      <c r="D1062" s="319"/>
      <c r="E1062" s="319"/>
      <c r="F1062" s="319"/>
      <c r="H1062" s="357"/>
      <c r="I1062" s="319"/>
      <c r="J1062" s="319"/>
      <c r="K1062" s="319"/>
      <c r="L1062" s="319"/>
      <c r="M1062" s="319"/>
      <c r="N1062" s="319"/>
      <c r="R1062" s="319"/>
      <c r="S1062" s="391"/>
    </row>
    <row r="1063" spans="2:19" ht="20.25" customHeight="1" x14ac:dyDescent="0.25">
      <c r="B1063" s="319"/>
      <c r="C1063" s="319"/>
      <c r="D1063" s="319"/>
      <c r="E1063" s="319"/>
      <c r="F1063" s="319"/>
      <c r="H1063" s="357"/>
      <c r="I1063" s="319"/>
      <c r="J1063" s="319"/>
      <c r="K1063" s="319"/>
      <c r="L1063" s="319"/>
      <c r="M1063" s="319"/>
      <c r="N1063" s="319"/>
      <c r="R1063" s="319"/>
      <c r="S1063" s="391"/>
    </row>
    <row r="1064" spans="2:19" ht="20.25" customHeight="1" x14ac:dyDescent="0.25">
      <c r="B1064" s="319"/>
      <c r="C1064" s="319"/>
      <c r="D1064" s="319"/>
      <c r="E1064" s="319"/>
      <c r="F1064" s="319"/>
      <c r="H1064" s="357"/>
      <c r="I1064" s="319"/>
      <c r="J1064" s="319"/>
      <c r="K1064" s="319"/>
      <c r="L1064" s="319"/>
      <c r="M1064" s="319"/>
      <c r="N1064" s="319"/>
      <c r="R1064" s="319"/>
      <c r="S1064" s="391"/>
    </row>
    <row r="1065" spans="2:19" ht="20.25" customHeight="1" x14ac:dyDescent="0.25">
      <c r="B1065" s="319"/>
      <c r="C1065" s="319"/>
      <c r="D1065" s="319"/>
      <c r="E1065" s="319"/>
      <c r="F1065" s="319"/>
      <c r="H1065" s="357"/>
      <c r="I1065" s="319"/>
      <c r="J1065" s="319"/>
      <c r="K1065" s="319"/>
      <c r="L1065" s="319"/>
      <c r="M1065" s="319"/>
      <c r="N1065" s="319"/>
      <c r="R1065" s="319"/>
      <c r="S1065" s="391"/>
    </row>
    <row r="1066" spans="2:19" ht="20.25" customHeight="1" x14ac:dyDescent="0.25">
      <c r="B1066" s="319"/>
      <c r="C1066" s="319"/>
      <c r="D1066" s="319"/>
      <c r="E1066" s="319"/>
      <c r="F1066" s="319"/>
      <c r="H1066" s="357"/>
      <c r="I1066" s="319"/>
      <c r="J1066" s="319"/>
      <c r="K1066" s="319"/>
      <c r="L1066" s="319"/>
      <c r="M1066" s="319"/>
      <c r="N1066" s="319"/>
      <c r="R1066" s="319"/>
      <c r="S1066" s="391"/>
    </row>
    <row r="1067" spans="2:19" ht="20.25" customHeight="1" x14ac:dyDescent="0.25">
      <c r="B1067" s="319"/>
      <c r="C1067" s="319"/>
      <c r="D1067" s="319"/>
      <c r="E1067" s="319"/>
      <c r="F1067" s="319"/>
      <c r="H1067" s="357"/>
      <c r="I1067" s="319"/>
      <c r="J1067" s="319"/>
      <c r="K1067" s="319"/>
      <c r="L1067" s="319"/>
      <c r="M1067" s="319"/>
      <c r="N1067" s="319"/>
      <c r="R1067" s="319"/>
      <c r="S1067" s="391"/>
    </row>
    <row r="1068" spans="2:19" ht="20.25" customHeight="1" x14ac:dyDescent="0.25">
      <c r="B1068" s="319"/>
      <c r="C1068" s="319"/>
      <c r="D1068" s="319"/>
      <c r="E1068" s="319"/>
      <c r="F1068" s="319"/>
      <c r="H1068" s="357"/>
      <c r="I1068" s="319"/>
      <c r="J1068" s="319"/>
      <c r="K1068" s="319"/>
      <c r="L1068" s="319"/>
      <c r="M1068" s="319"/>
      <c r="N1068" s="319"/>
      <c r="R1068" s="319"/>
      <c r="S1068" s="391"/>
    </row>
    <row r="1069" spans="2:19" ht="20.25" customHeight="1" x14ac:dyDescent="0.25">
      <c r="B1069" s="319"/>
      <c r="C1069" s="319"/>
      <c r="D1069" s="319"/>
      <c r="E1069" s="319"/>
      <c r="F1069" s="319"/>
      <c r="H1069" s="357"/>
      <c r="I1069" s="319"/>
      <c r="J1069" s="319"/>
      <c r="K1069" s="319"/>
      <c r="L1069" s="319"/>
      <c r="M1069" s="319"/>
      <c r="N1069" s="319"/>
      <c r="R1069" s="319"/>
      <c r="S1069" s="391"/>
    </row>
    <row r="1070" spans="2:19" ht="20.25" customHeight="1" x14ac:dyDescent="0.25">
      <c r="B1070" s="319"/>
      <c r="C1070" s="319"/>
      <c r="D1070" s="319"/>
      <c r="E1070" s="319"/>
      <c r="F1070" s="319"/>
      <c r="H1070" s="357"/>
      <c r="I1070" s="319"/>
      <c r="J1070" s="319"/>
      <c r="K1070" s="319"/>
      <c r="L1070" s="319"/>
      <c r="M1070" s="319"/>
      <c r="N1070" s="319"/>
      <c r="R1070" s="319"/>
      <c r="S1070" s="391"/>
    </row>
    <row r="1071" spans="2:19" ht="20.25" customHeight="1" x14ac:dyDescent="0.25">
      <c r="B1071" s="319"/>
      <c r="C1071" s="319"/>
      <c r="D1071" s="319"/>
      <c r="E1071" s="319"/>
      <c r="F1071" s="319"/>
      <c r="H1071" s="357"/>
      <c r="I1071" s="319"/>
      <c r="J1071" s="319"/>
      <c r="K1071" s="319"/>
      <c r="L1071" s="319"/>
      <c r="M1071" s="319"/>
      <c r="N1071" s="319"/>
      <c r="R1071" s="319"/>
      <c r="S1071" s="391"/>
    </row>
    <row r="1072" spans="2:19" ht="20.25" customHeight="1" x14ac:dyDescent="0.25">
      <c r="B1072" s="319"/>
      <c r="C1072" s="319"/>
      <c r="D1072" s="319"/>
      <c r="E1072" s="319"/>
      <c r="F1072" s="319"/>
      <c r="H1072" s="357"/>
      <c r="I1072" s="319"/>
      <c r="J1072" s="319"/>
      <c r="K1072" s="319"/>
      <c r="L1072" s="319"/>
      <c r="M1072" s="319"/>
      <c r="N1072" s="319"/>
      <c r="R1072" s="319"/>
      <c r="S1072" s="391"/>
    </row>
    <row r="1073" spans="2:19" ht="20.25" customHeight="1" x14ac:dyDescent="0.25">
      <c r="B1073" s="319"/>
      <c r="C1073" s="319"/>
      <c r="D1073" s="319"/>
      <c r="E1073" s="319"/>
      <c r="F1073" s="319"/>
      <c r="H1073" s="357"/>
      <c r="I1073" s="319"/>
      <c r="J1073" s="319"/>
      <c r="K1073" s="319"/>
      <c r="L1073" s="319"/>
      <c r="M1073" s="319"/>
      <c r="N1073" s="319"/>
      <c r="R1073" s="319"/>
      <c r="S1073" s="391"/>
    </row>
    <row r="1074" spans="2:19" ht="20.25" customHeight="1" x14ac:dyDescent="0.25">
      <c r="B1074" s="319"/>
      <c r="C1074" s="319"/>
      <c r="D1074" s="319"/>
      <c r="E1074" s="319"/>
      <c r="F1074" s="319"/>
      <c r="H1074" s="357"/>
      <c r="I1074" s="319"/>
      <c r="J1074" s="319"/>
      <c r="K1074" s="319"/>
      <c r="L1074" s="319"/>
      <c r="M1074" s="319"/>
      <c r="N1074" s="319"/>
      <c r="R1074" s="319"/>
      <c r="S1074" s="391"/>
    </row>
    <row r="1075" spans="2:19" ht="20.25" customHeight="1" x14ac:dyDescent="0.25">
      <c r="B1075" s="319"/>
      <c r="C1075" s="319"/>
      <c r="D1075" s="319"/>
      <c r="E1075" s="319"/>
      <c r="F1075" s="319"/>
      <c r="H1075" s="357"/>
      <c r="I1075" s="319"/>
      <c r="J1075" s="319"/>
      <c r="K1075" s="319"/>
      <c r="L1075" s="319"/>
      <c r="M1075" s="319"/>
      <c r="N1075" s="319"/>
      <c r="R1075" s="319"/>
      <c r="S1075" s="391"/>
    </row>
    <row r="1076" spans="2:19" ht="20.25" customHeight="1" x14ac:dyDescent="0.25">
      <c r="B1076" s="319"/>
      <c r="C1076" s="319"/>
      <c r="D1076" s="319"/>
      <c r="E1076" s="319"/>
      <c r="F1076" s="319"/>
      <c r="H1076" s="357"/>
      <c r="I1076" s="319"/>
      <c r="J1076" s="319"/>
      <c r="K1076" s="319"/>
      <c r="L1076" s="319"/>
      <c r="M1076" s="319"/>
      <c r="N1076" s="319"/>
      <c r="R1076" s="319"/>
      <c r="S1076" s="391"/>
    </row>
    <row r="1077" spans="2:19" ht="20.25" customHeight="1" x14ac:dyDescent="0.25">
      <c r="B1077" s="319"/>
      <c r="C1077" s="319"/>
      <c r="D1077" s="319"/>
      <c r="E1077" s="319"/>
      <c r="F1077" s="319"/>
      <c r="H1077" s="357"/>
      <c r="I1077" s="319"/>
      <c r="J1077" s="319"/>
      <c r="K1077" s="319"/>
      <c r="L1077" s="319"/>
      <c r="M1077" s="319"/>
      <c r="N1077" s="319"/>
      <c r="R1077" s="319"/>
      <c r="S1077" s="391"/>
    </row>
    <row r="1078" spans="2:19" ht="20.25" customHeight="1" x14ac:dyDescent="0.25">
      <c r="B1078" s="319"/>
      <c r="C1078" s="319"/>
      <c r="D1078" s="319"/>
      <c r="E1078" s="319"/>
      <c r="F1078" s="319"/>
      <c r="H1078" s="357"/>
      <c r="I1078" s="319"/>
      <c r="J1078" s="319"/>
      <c r="K1078" s="319"/>
      <c r="L1078" s="319"/>
      <c r="M1078" s="319"/>
      <c r="N1078" s="319"/>
      <c r="R1078" s="319"/>
      <c r="S1078" s="391"/>
    </row>
    <row r="1079" spans="2:19" ht="20.25" customHeight="1" x14ac:dyDescent="0.25">
      <c r="B1079" s="319"/>
      <c r="C1079" s="319"/>
      <c r="D1079" s="319"/>
      <c r="E1079" s="319"/>
      <c r="F1079" s="319"/>
      <c r="H1079" s="357"/>
      <c r="I1079" s="319"/>
      <c r="J1079" s="319"/>
      <c r="K1079" s="319"/>
      <c r="L1079" s="319"/>
      <c r="M1079" s="319"/>
      <c r="N1079" s="319"/>
      <c r="R1079" s="319"/>
      <c r="S1079" s="391"/>
    </row>
    <row r="1080" spans="2:19" ht="20.25" customHeight="1" x14ac:dyDescent="0.25">
      <c r="B1080" s="319"/>
      <c r="C1080" s="319"/>
      <c r="D1080" s="319"/>
      <c r="E1080" s="319"/>
      <c r="F1080" s="319"/>
      <c r="H1080" s="357"/>
      <c r="I1080" s="319"/>
      <c r="J1080" s="319"/>
      <c r="K1080" s="319"/>
      <c r="L1080" s="319"/>
      <c r="M1080" s="319"/>
      <c r="N1080" s="319"/>
      <c r="R1080" s="319"/>
      <c r="S1080" s="391"/>
    </row>
    <row r="1081" spans="2:19" ht="20.25" customHeight="1" x14ac:dyDescent="0.25">
      <c r="B1081" s="319"/>
      <c r="C1081" s="319"/>
      <c r="D1081" s="319"/>
      <c r="E1081" s="319"/>
      <c r="F1081" s="319"/>
      <c r="H1081" s="357"/>
      <c r="I1081" s="319"/>
      <c r="J1081" s="319"/>
      <c r="K1081" s="319"/>
      <c r="L1081" s="319"/>
      <c r="M1081" s="319"/>
      <c r="N1081" s="319"/>
      <c r="R1081" s="319"/>
      <c r="S1081" s="391"/>
    </row>
    <row r="1082" spans="2:19" ht="20.25" customHeight="1" x14ac:dyDescent="0.25">
      <c r="B1082" s="319"/>
      <c r="C1082" s="319"/>
      <c r="D1082" s="319"/>
      <c r="E1082" s="319"/>
      <c r="F1082" s="319"/>
      <c r="H1082" s="357"/>
      <c r="I1082" s="319"/>
      <c r="J1082" s="319"/>
      <c r="K1082" s="319"/>
      <c r="L1082" s="319"/>
      <c r="M1082" s="319"/>
      <c r="N1082" s="319"/>
      <c r="R1082" s="319"/>
      <c r="S1082" s="391"/>
    </row>
    <row r="1083" spans="2:19" ht="20.25" customHeight="1" x14ac:dyDescent="0.25">
      <c r="B1083" s="319"/>
      <c r="C1083" s="319"/>
      <c r="D1083" s="319"/>
      <c r="E1083" s="319"/>
      <c r="F1083" s="319"/>
      <c r="H1083" s="357"/>
      <c r="I1083" s="319"/>
      <c r="J1083" s="319"/>
      <c r="K1083" s="319"/>
      <c r="L1083" s="319"/>
      <c r="M1083" s="319"/>
      <c r="N1083" s="319"/>
      <c r="R1083" s="319"/>
      <c r="S1083" s="391"/>
    </row>
    <row r="1084" spans="2:19" ht="20.25" customHeight="1" x14ac:dyDescent="0.25">
      <c r="B1084" s="319"/>
      <c r="C1084" s="319"/>
      <c r="D1084" s="319"/>
      <c r="E1084" s="319"/>
      <c r="F1084" s="319"/>
      <c r="H1084" s="357"/>
      <c r="I1084" s="319"/>
      <c r="J1084" s="319"/>
      <c r="K1084" s="319"/>
      <c r="L1084" s="319"/>
      <c r="M1084" s="319"/>
      <c r="N1084" s="319"/>
      <c r="R1084" s="319"/>
      <c r="S1084" s="391"/>
    </row>
    <row r="1085" spans="2:19" ht="20.25" customHeight="1" x14ac:dyDescent="0.25">
      <c r="B1085" s="319"/>
      <c r="C1085" s="319"/>
      <c r="D1085" s="319"/>
      <c r="E1085" s="319"/>
      <c r="F1085" s="319"/>
      <c r="H1085" s="357"/>
      <c r="I1085" s="319"/>
      <c r="J1085" s="319"/>
      <c r="K1085" s="319"/>
      <c r="L1085" s="319"/>
      <c r="M1085" s="319"/>
      <c r="N1085" s="319"/>
      <c r="R1085" s="319"/>
      <c r="S1085" s="391"/>
    </row>
    <row r="1086" spans="2:19" ht="20.25" customHeight="1" x14ac:dyDescent="0.25">
      <c r="B1086" s="319"/>
      <c r="C1086" s="319"/>
      <c r="D1086" s="319"/>
      <c r="E1086" s="319"/>
      <c r="F1086" s="319"/>
      <c r="H1086" s="357"/>
      <c r="I1086" s="319"/>
      <c r="J1086" s="319"/>
      <c r="K1086" s="319"/>
      <c r="L1086" s="319"/>
      <c r="M1086" s="319"/>
      <c r="N1086" s="319"/>
      <c r="R1086" s="319"/>
      <c r="S1086" s="391"/>
    </row>
    <row r="1087" spans="2:19" ht="20.25" customHeight="1" x14ac:dyDescent="0.25">
      <c r="B1087" s="319"/>
      <c r="C1087" s="319"/>
      <c r="D1087" s="319"/>
      <c r="E1087" s="319"/>
      <c r="F1087" s="319"/>
      <c r="H1087" s="357"/>
      <c r="I1087" s="319"/>
      <c r="J1087" s="319"/>
      <c r="K1087" s="319"/>
      <c r="L1087" s="319"/>
      <c r="M1087" s="319"/>
      <c r="N1087" s="319"/>
      <c r="R1087" s="319"/>
      <c r="S1087" s="391"/>
    </row>
    <row r="1088" spans="2:19" ht="20.25" customHeight="1" x14ac:dyDescent="0.25">
      <c r="B1088" s="319"/>
      <c r="C1088" s="319"/>
      <c r="D1088" s="319"/>
      <c r="E1088" s="319"/>
      <c r="F1088" s="319"/>
      <c r="H1088" s="357"/>
      <c r="I1088" s="319"/>
      <c r="J1088" s="319"/>
      <c r="K1088" s="319"/>
      <c r="L1088" s="319"/>
      <c r="M1088" s="319"/>
      <c r="N1088" s="319"/>
      <c r="R1088" s="319"/>
      <c r="S1088" s="391"/>
    </row>
    <row r="1089" spans="2:19" ht="20.25" customHeight="1" x14ac:dyDescent="0.25">
      <c r="B1089" s="319"/>
      <c r="C1089" s="319"/>
      <c r="D1089" s="319"/>
      <c r="E1089" s="319"/>
      <c r="F1089" s="319"/>
      <c r="H1089" s="357"/>
      <c r="I1089" s="319"/>
      <c r="J1089" s="319"/>
      <c r="K1089" s="319"/>
      <c r="L1089" s="319"/>
      <c r="M1089" s="319"/>
      <c r="N1089" s="319"/>
      <c r="R1089" s="319"/>
      <c r="S1089" s="391"/>
    </row>
    <row r="1090" spans="2:19" ht="20.25" customHeight="1" x14ac:dyDescent="0.25">
      <c r="B1090" s="319"/>
      <c r="C1090" s="319"/>
      <c r="D1090" s="319"/>
      <c r="E1090" s="319"/>
      <c r="F1090" s="319"/>
      <c r="H1090" s="357"/>
      <c r="I1090" s="319"/>
      <c r="J1090" s="319"/>
      <c r="K1090" s="319"/>
      <c r="L1090" s="319"/>
      <c r="M1090" s="319"/>
      <c r="N1090" s="319"/>
      <c r="R1090" s="319"/>
      <c r="S1090" s="391"/>
    </row>
    <row r="1091" spans="2:19" ht="20.25" customHeight="1" x14ac:dyDescent="0.25">
      <c r="B1091" s="319"/>
      <c r="C1091" s="319"/>
      <c r="D1091" s="319"/>
      <c r="E1091" s="319"/>
      <c r="F1091" s="319"/>
      <c r="H1091" s="357"/>
      <c r="I1091" s="319"/>
      <c r="J1091" s="319"/>
      <c r="K1091" s="319"/>
      <c r="L1091" s="319"/>
      <c r="M1091" s="319"/>
      <c r="N1091" s="319"/>
      <c r="R1091" s="319"/>
      <c r="S1091" s="391"/>
    </row>
    <row r="1092" spans="2:19" ht="20.25" customHeight="1" x14ac:dyDescent="0.25">
      <c r="B1092" s="319"/>
      <c r="C1092" s="319"/>
      <c r="D1092" s="319"/>
      <c r="E1092" s="319"/>
      <c r="F1092" s="319"/>
      <c r="H1092" s="357"/>
      <c r="I1092" s="319"/>
      <c r="J1092" s="319"/>
      <c r="K1092" s="319"/>
      <c r="L1092" s="319"/>
      <c r="M1092" s="319"/>
      <c r="N1092" s="319"/>
      <c r="R1092" s="319"/>
      <c r="S1092" s="391"/>
    </row>
    <row r="1093" spans="2:19" ht="20.25" customHeight="1" x14ac:dyDescent="0.25">
      <c r="B1093" s="319"/>
      <c r="C1093" s="319"/>
      <c r="D1093" s="319"/>
      <c r="E1093" s="319"/>
      <c r="F1093" s="319"/>
      <c r="H1093" s="357"/>
      <c r="I1093" s="319"/>
      <c r="J1093" s="319"/>
      <c r="K1093" s="319"/>
      <c r="L1093" s="319"/>
      <c r="M1093" s="319"/>
      <c r="N1093" s="319"/>
      <c r="R1093" s="319"/>
      <c r="S1093" s="391"/>
    </row>
    <row r="1094" spans="2:19" ht="20.25" customHeight="1" x14ac:dyDescent="0.25">
      <c r="B1094" s="319"/>
      <c r="C1094" s="319"/>
      <c r="D1094" s="319"/>
      <c r="E1094" s="319"/>
      <c r="F1094" s="319"/>
      <c r="H1094" s="357"/>
      <c r="I1094" s="319"/>
      <c r="J1094" s="319"/>
      <c r="K1094" s="319"/>
      <c r="L1094" s="319"/>
      <c r="M1094" s="319"/>
      <c r="N1094" s="319"/>
      <c r="R1094" s="319"/>
      <c r="S1094" s="391"/>
    </row>
    <row r="1095" spans="2:19" ht="20.25" customHeight="1" x14ac:dyDescent="0.25">
      <c r="B1095" s="319"/>
      <c r="C1095" s="319"/>
      <c r="D1095" s="319"/>
      <c r="E1095" s="319"/>
      <c r="F1095" s="319"/>
      <c r="H1095" s="357"/>
      <c r="I1095" s="319"/>
      <c r="J1095" s="319"/>
      <c r="K1095" s="319"/>
      <c r="L1095" s="319"/>
      <c r="M1095" s="319"/>
      <c r="N1095" s="319"/>
      <c r="R1095" s="319"/>
      <c r="S1095" s="391"/>
    </row>
    <row r="1096" spans="2:19" ht="20.25" customHeight="1" x14ac:dyDescent="0.25">
      <c r="B1096" s="319"/>
      <c r="C1096" s="319"/>
      <c r="D1096" s="319"/>
      <c r="E1096" s="319"/>
      <c r="F1096" s="319"/>
      <c r="H1096" s="357"/>
      <c r="I1096" s="319"/>
      <c r="J1096" s="319"/>
      <c r="K1096" s="319"/>
      <c r="L1096" s="319"/>
      <c r="M1096" s="319"/>
      <c r="N1096" s="319"/>
      <c r="R1096" s="319"/>
      <c r="S1096" s="391"/>
    </row>
    <row r="1097" spans="2:19" ht="20.25" customHeight="1" x14ac:dyDescent="0.25">
      <c r="B1097" s="319"/>
      <c r="C1097" s="319"/>
      <c r="D1097" s="319"/>
      <c r="E1097" s="319"/>
      <c r="F1097" s="319"/>
      <c r="H1097" s="357"/>
      <c r="I1097" s="319"/>
      <c r="J1097" s="319"/>
      <c r="K1097" s="319"/>
      <c r="L1097" s="319"/>
      <c r="M1097" s="319"/>
      <c r="N1097" s="319"/>
      <c r="R1097" s="319"/>
      <c r="S1097" s="391"/>
    </row>
    <row r="1098" spans="2:19" ht="20.25" customHeight="1" x14ac:dyDescent="0.25">
      <c r="B1098" s="319"/>
      <c r="C1098" s="319"/>
      <c r="D1098" s="319"/>
      <c r="E1098" s="319"/>
      <c r="F1098" s="319"/>
      <c r="H1098" s="357"/>
      <c r="I1098" s="319"/>
      <c r="J1098" s="319"/>
      <c r="K1098" s="319"/>
      <c r="L1098" s="319"/>
      <c r="M1098" s="319"/>
      <c r="N1098" s="319"/>
      <c r="R1098" s="319"/>
      <c r="S1098" s="391"/>
    </row>
    <row r="1099" spans="2:19" ht="20.25" customHeight="1" x14ac:dyDescent="0.25">
      <c r="B1099" s="319"/>
      <c r="C1099" s="319"/>
      <c r="D1099" s="319"/>
      <c r="E1099" s="319"/>
      <c r="F1099" s="319"/>
      <c r="H1099" s="357"/>
      <c r="I1099" s="319"/>
      <c r="J1099" s="319"/>
      <c r="K1099" s="319"/>
      <c r="L1099" s="319"/>
      <c r="M1099" s="319"/>
      <c r="N1099" s="319"/>
      <c r="R1099" s="319"/>
      <c r="S1099" s="391"/>
    </row>
    <row r="1100" spans="2:19" ht="20.25" customHeight="1" x14ac:dyDescent="0.25">
      <c r="B1100" s="319"/>
      <c r="C1100" s="319"/>
      <c r="D1100" s="319"/>
      <c r="E1100" s="319"/>
      <c r="F1100" s="319"/>
      <c r="H1100" s="357"/>
      <c r="I1100" s="319"/>
      <c r="J1100" s="319"/>
      <c r="K1100" s="319"/>
      <c r="L1100" s="319"/>
      <c r="M1100" s="319"/>
      <c r="N1100" s="319"/>
      <c r="R1100" s="319"/>
      <c r="S1100" s="391"/>
    </row>
    <row r="1101" spans="2:19" ht="20.25" customHeight="1" x14ac:dyDescent="0.25">
      <c r="B1101" s="319"/>
      <c r="C1101" s="319"/>
      <c r="D1101" s="319"/>
      <c r="E1101" s="319"/>
      <c r="F1101" s="319"/>
      <c r="H1101" s="357"/>
      <c r="I1101" s="319"/>
      <c r="J1101" s="319"/>
      <c r="K1101" s="319"/>
      <c r="L1101" s="319"/>
      <c r="M1101" s="319"/>
      <c r="N1101" s="319"/>
      <c r="R1101" s="319"/>
      <c r="S1101" s="391"/>
    </row>
    <row r="1102" spans="2:19" ht="20.25" customHeight="1" x14ac:dyDescent="0.25">
      <c r="B1102" s="319"/>
      <c r="C1102" s="319"/>
      <c r="D1102" s="319"/>
      <c r="E1102" s="319"/>
      <c r="F1102" s="319"/>
      <c r="H1102" s="357"/>
      <c r="I1102" s="319"/>
      <c r="J1102" s="319"/>
      <c r="K1102" s="319"/>
      <c r="L1102" s="319"/>
      <c r="M1102" s="319"/>
      <c r="N1102" s="319"/>
      <c r="R1102" s="319"/>
      <c r="S1102" s="391"/>
    </row>
    <row r="1103" spans="2:19" ht="20.25" customHeight="1" x14ac:dyDescent="0.25">
      <c r="B1103" s="319"/>
      <c r="C1103" s="319"/>
      <c r="D1103" s="319"/>
      <c r="E1103" s="319"/>
      <c r="F1103" s="319"/>
      <c r="H1103" s="357"/>
      <c r="I1103" s="319"/>
      <c r="J1103" s="319"/>
      <c r="K1103" s="319"/>
      <c r="L1103" s="319"/>
      <c r="M1103" s="319"/>
      <c r="N1103" s="319"/>
      <c r="R1103" s="319"/>
      <c r="S1103" s="391"/>
    </row>
    <row r="1104" spans="2:19" ht="20.25" customHeight="1" x14ac:dyDescent="0.25">
      <c r="B1104" s="319"/>
      <c r="C1104" s="319"/>
      <c r="D1104" s="319"/>
      <c r="E1104" s="319"/>
      <c r="F1104" s="319"/>
      <c r="H1104" s="357"/>
      <c r="I1104" s="319"/>
      <c r="J1104" s="319"/>
      <c r="K1104" s="319"/>
      <c r="L1104" s="319"/>
      <c r="M1104" s="319"/>
      <c r="N1104" s="319"/>
      <c r="R1104" s="319"/>
      <c r="S1104" s="391"/>
    </row>
    <row r="1105" spans="2:19" ht="20.25" customHeight="1" x14ac:dyDescent="0.25">
      <c r="B1105" s="319"/>
      <c r="C1105" s="319"/>
      <c r="D1105" s="319"/>
      <c r="E1105" s="319"/>
      <c r="F1105" s="319"/>
      <c r="H1105" s="357"/>
      <c r="I1105" s="319"/>
      <c r="J1105" s="319"/>
      <c r="K1105" s="319"/>
      <c r="L1105" s="319"/>
      <c r="M1105" s="319"/>
      <c r="N1105" s="319"/>
      <c r="R1105" s="319"/>
      <c r="S1105" s="391"/>
    </row>
    <row r="1106" spans="2:19" ht="20.25" customHeight="1" x14ac:dyDescent="0.25">
      <c r="B1106" s="319"/>
      <c r="C1106" s="319"/>
      <c r="D1106" s="319"/>
      <c r="E1106" s="319"/>
      <c r="F1106" s="319"/>
      <c r="H1106" s="357"/>
      <c r="I1106" s="319"/>
      <c r="J1106" s="319"/>
      <c r="K1106" s="319"/>
      <c r="L1106" s="319"/>
      <c r="M1106" s="319"/>
      <c r="N1106" s="319"/>
      <c r="R1106" s="319"/>
      <c r="S1106" s="391"/>
    </row>
    <row r="1107" spans="2:19" ht="20.25" customHeight="1" x14ac:dyDescent="0.25">
      <c r="B1107" s="319"/>
      <c r="C1107" s="319"/>
      <c r="D1107" s="319"/>
      <c r="E1107" s="319"/>
      <c r="F1107" s="319"/>
      <c r="H1107" s="357"/>
      <c r="I1107" s="319"/>
      <c r="J1107" s="319"/>
      <c r="K1107" s="319"/>
      <c r="L1107" s="319"/>
      <c r="M1107" s="319"/>
      <c r="N1107" s="319"/>
      <c r="R1107" s="319"/>
      <c r="S1107" s="391"/>
    </row>
    <row r="1108" spans="2:19" ht="20.25" customHeight="1" x14ac:dyDescent="0.25">
      <c r="B1108" s="319"/>
      <c r="C1108" s="319"/>
      <c r="D1108" s="319"/>
      <c r="E1108" s="319"/>
      <c r="F1108" s="319"/>
      <c r="H1108" s="357"/>
      <c r="I1108" s="319"/>
      <c r="J1108" s="319"/>
      <c r="K1108" s="319"/>
      <c r="L1108" s="319"/>
      <c r="M1108" s="319"/>
      <c r="N1108" s="319"/>
      <c r="R1108" s="319"/>
      <c r="S1108" s="391"/>
    </row>
    <row r="1109" spans="2:19" ht="20.25" customHeight="1" x14ac:dyDescent="0.25">
      <c r="B1109" s="319"/>
      <c r="C1109" s="319"/>
      <c r="D1109" s="319"/>
      <c r="E1109" s="319"/>
      <c r="F1109" s="319"/>
      <c r="H1109" s="357"/>
      <c r="I1109" s="319"/>
      <c r="J1109" s="319"/>
      <c r="K1109" s="319"/>
      <c r="L1109" s="319"/>
      <c r="M1109" s="319"/>
      <c r="N1109" s="319"/>
      <c r="R1109" s="319"/>
      <c r="S1109" s="391"/>
    </row>
    <row r="1110" spans="2:19" ht="20.25" customHeight="1" x14ac:dyDescent="0.25">
      <c r="B1110" s="319"/>
      <c r="C1110" s="319"/>
      <c r="D1110" s="319"/>
      <c r="E1110" s="319"/>
      <c r="F1110" s="319"/>
      <c r="H1110" s="357"/>
      <c r="I1110" s="319"/>
      <c r="J1110" s="319"/>
      <c r="K1110" s="319"/>
      <c r="L1110" s="319"/>
      <c r="M1110" s="319"/>
      <c r="N1110" s="319"/>
      <c r="R1110" s="319"/>
      <c r="S1110" s="391"/>
    </row>
    <row r="1111" spans="2:19" ht="20.25" customHeight="1" x14ac:dyDescent="0.25">
      <c r="B1111" s="319"/>
      <c r="C1111" s="319"/>
      <c r="D1111" s="319"/>
      <c r="E1111" s="319"/>
      <c r="F1111" s="319"/>
      <c r="H1111" s="357"/>
      <c r="I1111" s="319"/>
      <c r="J1111" s="319"/>
      <c r="K1111" s="319"/>
      <c r="L1111" s="319"/>
      <c r="M1111" s="319"/>
      <c r="N1111" s="319"/>
      <c r="R1111" s="319"/>
      <c r="S1111" s="391"/>
    </row>
    <row r="1112" spans="2:19" ht="20.25" customHeight="1" x14ac:dyDescent="0.25">
      <c r="B1112" s="319"/>
      <c r="C1112" s="319"/>
      <c r="D1112" s="319"/>
      <c r="E1112" s="319"/>
      <c r="F1112" s="319"/>
      <c r="H1112" s="357"/>
      <c r="I1112" s="319"/>
      <c r="J1112" s="319"/>
      <c r="K1112" s="319"/>
      <c r="L1112" s="319"/>
      <c r="M1112" s="319"/>
      <c r="N1112" s="319"/>
      <c r="R1112" s="319"/>
      <c r="S1112" s="391"/>
    </row>
    <row r="1113" spans="2:19" ht="20.25" customHeight="1" x14ac:dyDescent="0.25">
      <c r="B1113" s="319"/>
      <c r="C1113" s="319"/>
      <c r="D1113" s="319"/>
      <c r="E1113" s="319"/>
      <c r="F1113" s="319"/>
      <c r="H1113" s="357"/>
      <c r="I1113" s="319"/>
      <c r="J1113" s="319"/>
      <c r="K1113" s="319"/>
      <c r="L1113" s="319"/>
      <c r="M1113" s="319"/>
      <c r="N1113" s="319"/>
      <c r="R1113" s="319"/>
      <c r="S1113" s="391"/>
    </row>
    <row r="1114" spans="2:19" ht="20.25" customHeight="1" x14ac:dyDescent="0.25">
      <c r="B1114" s="319"/>
      <c r="C1114" s="319"/>
      <c r="D1114" s="319"/>
      <c r="E1114" s="319"/>
      <c r="F1114" s="319"/>
      <c r="H1114" s="357"/>
      <c r="I1114" s="319"/>
      <c r="J1114" s="319"/>
      <c r="K1114" s="319"/>
      <c r="L1114" s="319"/>
      <c r="M1114" s="319"/>
      <c r="N1114" s="319"/>
      <c r="R1114" s="319"/>
      <c r="S1114" s="391"/>
    </row>
    <row r="1115" spans="2:19" ht="20.25" customHeight="1" x14ac:dyDescent="0.25">
      <c r="B1115" s="319"/>
      <c r="C1115" s="319"/>
      <c r="D1115" s="319"/>
      <c r="E1115" s="319"/>
      <c r="F1115" s="319"/>
      <c r="H1115" s="357"/>
      <c r="I1115" s="319"/>
      <c r="J1115" s="319"/>
      <c r="K1115" s="319"/>
      <c r="L1115" s="319"/>
      <c r="M1115" s="319"/>
      <c r="N1115" s="319"/>
      <c r="R1115" s="319"/>
      <c r="S1115" s="391"/>
    </row>
    <row r="1116" spans="2:19" ht="20.25" customHeight="1" x14ac:dyDescent="0.25">
      <c r="B1116" s="319"/>
      <c r="C1116" s="319"/>
      <c r="D1116" s="319"/>
      <c r="E1116" s="319"/>
      <c r="F1116" s="319"/>
      <c r="H1116" s="357"/>
      <c r="I1116" s="319"/>
      <c r="J1116" s="319"/>
      <c r="K1116" s="319"/>
      <c r="L1116" s="319"/>
      <c r="M1116" s="319"/>
      <c r="N1116" s="319"/>
      <c r="R1116" s="319"/>
      <c r="S1116" s="391"/>
    </row>
    <row r="1117" spans="2:19" ht="20.25" customHeight="1" x14ac:dyDescent="0.25">
      <c r="B1117" s="319"/>
      <c r="C1117" s="319"/>
      <c r="D1117" s="319"/>
      <c r="E1117" s="319"/>
      <c r="F1117" s="319"/>
      <c r="H1117" s="357"/>
      <c r="I1117" s="319"/>
      <c r="J1117" s="319"/>
      <c r="K1117" s="319"/>
      <c r="L1117" s="319"/>
      <c r="M1117" s="319"/>
      <c r="N1117" s="319"/>
      <c r="R1117" s="319"/>
      <c r="S1117" s="391"/>
    </row>
    <row r="1118" spans="2:19" ht="20.25" customHeight="1" x14ac:dyDescent="0.25">
      <c r="B1118" s="319"/>
      <c r="C1118" s="319"/>
      <c r="D1118" s="319"/>
      <c r="E1118" s="319"/>
      <c r="F1118" s="319"/>
      <c r="H1118" s="357"/>
      <c r="I1118" s="319"/>
      <c r="J1118" s="319"/>
      <c r="K1118" s="319"/>
      <c r="L1118" s="319"/>
      <c r="M1118" s="319"/>
      <c r="N1118" s="319"/>
      <c r="R1118" s="319"/>
      <c r="S1118" s="391"/>
    </row>
    <row r="1119" spans="2:19" ht="20.25" customHeight="1" x14ac:dyDescent="0.25">
      <c r="B1119" s="319"/>
      <c r="C1119" s="319"/>
      <c r="D1119" s="319"/>
      <c r="E1119" s="319"/>
      <c r="F1119" s="319"/>
      <c r="H1119" s="357"/>
      <c r="I1119" s="319"/>
      <c r="J1119" s="319"/>
      <c r="K1119" s="319"/>
      <c r="L1119" s="319"/>
      <c r="M1119" s="319"/>
      <c r="N1119" s="319"/>
      <c r="R1119" s="319"/>
      <c r="S1119" s="391"/>
    </row>
    <row r="1120" spans="2:19" ht="20.25" customHeight="1" x14ac:dyDescent="0.25">
      <c r="B1120" s="319"/>
      <c r="C1120" s="319"/>
      <c r="D1120" s="319"/>
      <c r="E1120" s="319"/>
      <c r="F1120" s="319"/>
      <c r="H1120" s="357"/>
      <c r="I1120" s="319"/>
      <c r="J1120" s="319"/>
      <c r="K1120" s="319"/>
      <c r="L1120" s="319"/>
      <c r="M1120" s="319"/>
      <c r="N1120" s="319"/>
      <c r="R1120" s="319"/>
      <c r="S1120" s="391"/>
    </row>
    <row r="1121" spans="2:19" ht="20.25" customHeight="1" x14ac:dyDescent="0.25">
      <c r="B1121" s="319"/>
      <c r="C1121" s="319"/>
      <c r="D1121" s="319"/>
      <c r="E1121" s="319"/>
      <c r="F1121" s="319"/>
      <c r="H1121" s="357"/>
      <c r="I1121" s="319"/>
      <c r="J1121" s="319"/>
      <c r="K1121" s="319"/>
      <c r="L1121" s="319"/>
      <c r="M1121" s="319"/>
      <c r="N1121" s="319"/>
      <c r="R1121" s="319"/>
      <c r="S1121" s="391"/>
    </row>
    <row r="1122" spans="2:19" ht="20.25" customHeight="1" x14ac:dyDescent="0.25">
      <c r="B1122" s="319"/>
      <c r="C1122" s="319"/>
      <c r="D1122" s="319"/>
      <c r="E1122" s="319"/>
      <c r="F1122" s="319"/>
      <c r="H1122" s="357"/>
      <c r="I1122" s="319"/>
      <c r="J1122" s="319"/>
      <c r="K1122" s="319"/>
      <c r="L1122" s="319"/>
      <c r="M1122" s="319"/>
      <c r="N1122" s="319"/>
      <c r="R1122" s="319"/>
      <c r="S1122" s="391"/>
    </row>
    <row r="1123" spans="2:19" ht="20.25" customHeight="1" x14ac:dyDescent="0.25">
      <c r="B1123" s="319"/>
      <c r="C1123" s="319"/>
      <c r="D1123" s="319"/>
      <c r="E1123" s="319"/>
      <c r="F1123" s="319"/>
      <c r="H1123" s="357"/>
      <c r="I1123" s="319"/>
      <c r="J1123" s="319"/>
      <c r="K1123" s="319"/>
      <c r="L1123" s="319"/>
      <c r="M1123" s="319"/>
      <c r="N1123" s="319"/>
      <c r="R1123" s="319"/>
      <c r="S1123" s="391"/>
    </row>
    <row r="1124" spans="2:19" ht="20.25" customHeight="1" x14ac:dyDescent="0.25">
      <c r="B1124" s="319"/>
      <c r="C1124" s="319"/>
      <c r="D1124" s="319"/>
      <c r="E1124" s="319"/>
      <c r="F1124" s="319"/>
      <c r="H1124" s="357"/>
      <c r="I1124" s="319"/>
      <c r="J1124" s="319"/>
      <c r="K1124" s="319"/>
      <c r="L1124" s="319"/>
      <c r="M1124" s="319"/>
      <c r="N1124" s="319"/>
      <c r="R1124" s="319"/>
      <c r="S1124" s="391"/>
    </row>
    <row r="1125" spans="2:19" ht="20.25" customHeight="1" x14ac:dyDescent="0.25">
      <c r="B1125" s="319"/>
      <c r="C1125" s="319"/>
      <c r="D1125" s="319"/>
      <c r="E1125" s="319"/>
      <c r="F1125" s="319"/>
      <c r="H1125" s="357"/>
      <c r="I1125" s="319"/>
      <c r="J1125" s="319"/>
      <c r="K1125" s="319"/>
      <c r="L1125" s="319"/>
      <c r="M1125" s="319"/>
      <c r="N1125" s="319"/>
      <c r="R1125" s="319"/>
      <c r="S1125" s="391"/>
    </row>
    <row r="1126" spans="2:19" ht="20.25" customHeight="1" x14ac:dyDescent="0.25">
      <c r="B1126" s="319"/>
      <c r="C1126" s="319"/>
      <c r="D1126" s="319"/>
      <c r="E1126" s="319"/>
      <c r="F1126" s="319"/>
      <c r="H1126" s="357"/>
      <c r="I1126" s="319"/>
      <c r="J1126" s="319"/>
      <c r="K1126" s="319"/>
      <c r="L1126" s="319"/>
      <c r="M1126" s="319"/>
      <c r="N1126" s="319"/>
      <c r="R1126" s="319"/>
      <c r="S1126" s="391"/>
    </row>
    <row r="1127" spans="2:19" ht="20.25" customHeight="1" x14ac:dyDescent="0.25">
      <c r="B1127" s="319"/>
      <c r="C1127" s="319"/>
      <c r="D1127" s="319"/>
      <c r="E1127" s="319"/>
      <c r="F1127" s="319"/>
      <c r="H1127" s="357"/>
      <c r="I1127" s="319"/>
      <c r="J1127" s="319"/>
      <c r="K1127" s="319"/>
      <c r="L1127" s="319"/>
      <c r="M1127" s="319"/>
      <c r="N1127" s="319"/>
      <c r="R1127" s="319"/>
      <c r="S1127" s="391"/>
    </row>
    <row r="1128" spans="2:19" ht="20.25" customHeight="1" x14ac:dyDescent="0.25">
      <c r="B1128" s="319"/>
      <c r="C1128" s="319"/>
      <c r="D1128" s="319"/>
      <c r="E1128" s="319"/>
      <c r="F1128" s="319"/>
      <c r="H1128" s="357"/>
      <c r="I1128" s="319"/>
      <c r="J1128" s="319"/>
      <c r="K1128" s="319"/>
      <c r="L1128" s="319"/>
      <c r="M1128" s="319"/>
      <c r="N1128" s="319"/>
      <c r="R1128" s="319"/>
      <c r="S1128" s="391"/>
    </row>
    <row r="1129" spans="2:19" ht="20.25" customHeight="1" x14ac:dyDescent="0.25">
      <c r="B1129" s="319"/>
      <c r="C1129" s="319"/>
      <c r="D1129" s="319"/>
      <c r="E1129" s="319"/>
      <c r="F1129" s="319"/>
      <c r="H1129" s="357"/>
      <c r="I1129" s="319"/>
      <c r="J1129" s="319"/>
      <c r="K1129" s="319"/>
      <c r="L1129" s="319"/>
      <c r="M1129" s="319"/>
      <c r="N1129" s="319"/>
      <c r="R1129" s="319"/>
      <c r="S1129" s="391"/>
    </row>
    <row r="1130" spans="2:19" ht="20.25" customHeight="1" x14ac:dyDescent="0.25">
      <c r="B1130" s="319"/>
      <c r="C1130" s="319"/>
      <c r="D1130" s="319"/>
      <c r="E1130" s="319"/>
      <c r="F1130" s="319"/>
      <c r="H1130" s="357"/>
      <c r="I1130" s="319"/>
      <c r="J1130" s="319"/>
      <c r="K1130" s="319"/>
      <c r="L1130" s="319"/>
      <c r="M1130" s="319"/>
      <c r="N1130" s="319"/>
      <c r="R1130" s="319"/>
      <c r="S1130" s="391"/>
    </row>
    <row r="1131" spans="2:19" ht="20.25" customHeight="1" x14ac:dyDescent="0.25">
      <c r="B1131" s="319"/>
      <c r="C1131" s="319"/>
      <c r="D1131" s="319"/>
      <c r="E1131" s="319"/>
      <c r="F1131" s="319"/>
      <c r="H1131" s="357"/>
      <c r="I1131" s="319"/>
      <c r="J1131" s="319"/>
      <c r="K1131" s="319"/>
      <c r="L1131" s="319"/>
      <c r="M1131" s="319"/>
      <c r="N1131" s="319"/>
      <c r="R1131" s="319"/>
      <c r="S1131" s="391"/>
    </row>
    <row r="1132" spans="2:19" ht="20.25" customHeight="1" x14ac:dyDescent="0.25">
      <c r="B1132" s="319"/>
      <c r="C1132" s="319"/>
      <c r="D1132" s="319"/>
      <c r="E1132" s="319"/>
      <c r="F1132" s="319"/>
      <c r="H1132" s="357"/>
      <c r="I1132" s="319"/>
      <c r="J1132" s="319"/>
      <c r="K1132" s="319"/>
      <c r="L1132" s="319"/>
      <c r="M1132" s="319"/>
      <c r="N1132" s="319"/>
      <c r="R1132" s="319"/>
      <c r="S1132" s="391"/>
    </row>
    <row r="1133" spans="2:19" ht="20.25" customHeight="1" x14ac:dyDescent="0.25">
      <c r="B1133" s="319"/>
      <c r="C1133" s="319"/>
      <c r="D1133" s="319"/>
      <c r="E1133" s="319"/>
      <c r="F1133" s="319"/>
      <c r="H1133" s="357"/>
      <c r="I1133" s="319"/>
      <c r="J1133" s="319"/>
      <c r="K1133" s="319"/>
      <c r="L1133" s="319"/>
      <c r="M1133" s="319"/>
      <c r="N1133" s="319"/>
      <c r="R1133" s="319"/>
      <c r="S1133" s="391"/>
    </row>
    <row r="1134" spans="2:19" ht="20.25" customHeight="1" x14ac:dyDescent="0.25">
      <c r="B1134" s="319"/>
      <c r="C1134" s="319"/>
      <c r="D1134" s="319"/>
      <c r="E1134" s="319"/>
      <c r="F1134" s="319"/>
      <c r="H1134" s="357"/>
      <c r="I1134" s="319"/>
      <c r="J1134" s="319"/>
      <c r="K1134" s="319"/>
      <c r="L1134" s="319"/>
      <c r="M1134" s="319"/>
      <c r="N1134" s="319"/>
      <c r="R1134" s="319"/>
      <c r="S1134" s="391"/>
    </row>
    <row r="1135" spans="2:19" ht="20.25" customHeight="1" x14ac:dyDescent="0.25">
      <c r="B1135" s="319"/>
      <c r="C1135" s="319"/>
      <c r="D1135" s="319"/>
      <c r="E1135" s="319"/>
      <c r="F1135" s="319"/>
      <c r="H1135" s="357"/>
      <c r="I1135" s="319"/>
      <c r="J1135" s="319"/>
      <c r="K1135" s="319"/>
      <c r="L1135" s="319"/>
      <c r="M1135" s="319"/>
      <c r="N1135" s="319"/>
      <c r="R1135" s="319"/>
      <c r="S1135" s="391"/>
    </row>
    <row r="1136" spans="2:19" ht="20.25" customHeight="1" x14ac:dyDescent="0.25">
      <c r="B1136" s="319"/>
      <c r="C1136" s="319"/>
      <c r="D1136" s="319"/>
      <c r="E1136" s="319"/>
      <c r="F1136" s="319"/>
      <c r="H1136" s="357"/>
      <c r="I1136" s="319"/>
      <c r="J1136" s="319"/>
      <c r="K1136" s="319"/>
      <c r="L1136" s="319"/>
      <c r="M1136" s="319"/>
      <c r="N1136" s="319"/>
      <c r="R1136" s="319"/>
      <c r="S1136" s="391"/>
    </row>
    <row r="1137" spans="2:19" ht="20.25" customHeight="1" x14ac:dyDescent="0.25">
      <c r="B1137" s="319"/>
      <c r="C1137" s="319"/>
      <c r="D1137" s="319"/>
      <c r="E1137" s="319"/>
      <c r="F1137" s="319"/>
      <c r="H1137" s="357"/>
      <c r="I1137" s="319"/>
      <c r="J1137" s="319"/>
      <c r="K1137" s="319"/>
      <c r="L1137" s="319"/>
      <c r="M1137" s="319"/>
      <c r="N1137" s="319"/>
      <c r="R1137" s="319"/>
      <c r="S1137" s="391"/>
    </row>
    <row r="1138" spans="2:19" ht="20.25" customHeight="1" x14ac:dyDescent="0.25">
      <c r="B1138" s="319"/>
      <c r="C1138" s="319"/>
      <c r="D1138" s="319"/>
      <c r="E1138" s="319"/>
      <c r="F1138" s="319"/>
      <c r="H1138" s="357"/>
      <c r="I1138" s="319"/>
      <c r="J1138" s="319"/>
      <c r="K1138" s="319"/>
      <c r="L1138" s="319"/>
      <c r="M1138" s="319"/>
      <c r="N1138" s="319"/>
      <c r="R1138" s="319"/>
      <c r="S1138" s="391"/>
    </row>
    <row r="1139" spans="2:19" ht="20.25" customHeight="1" x14ac:dyDescent="0.25">
      <c r="B1139" s="319"/>
      <c r="C1139" s="319"/>
      <c r="D1139" s="319"/>
      <c r="E1139" s="319"/>
      <c r="F1139" s="319"/>
      <c r="H1139" s="357"/>
      <c r="I1139" s="319"/>
      <c r="J1139" s="319"/>
      <c r="K1139" s="319"/>
      <c r="L1139" s="319"/>
      <c r="M1139" s="319"/>
      <c r="N1139" s="319"/>
      <c r="R1139" s="319"/>
      <c r="S1139" s="391"/>
    </row>
    <row r="1140" spans="2:19" ht="20.25" customHeight="1" x14ac:dyDescent="0.25">
      <c r="B1140" s="319"/>
      <c r="C1140" s="319"/>
      <c r="D1140" s="319"/>
      <c r="E1140" s="319"/>
      <c r="F1140" s="319"/>
      <c r="H1140" s="357"/>
      <c r="I1140" s="319"/>
      <c r="J1140" s="319"/>
      <c r="K1140" s="319"/>
      <c r="L1140" s="319"/>
      <c r="M1140" s="319"/>
      <c r="N1140" s="319"/>
      <c r="R1140" s="319"/>
      <c r="S1140" s="391"/>
    </row>
    <row r="1141" spans="2:19" ht="20.25" customHeight="1" x14ac:dyDescent="0.25">
      <c r="B1141" s="319"/>
      <c r="C1141" s="319"/>
      <c r="D1141" s="319"/>
      <c r="E1141" s="319"/>
      <c r="F1141" s="319"/>
      <c r="H1141" s="357"/>
      <c r="I1141" s="319"/>
      <c r="J1141" s="319"/>
      <c r="K1141" s="319"/>
      <c r="L1141" s="319"/>
      <c r="M1141" s="319"/>
      <c r="N1141" s="319"/>
      <c r="R1141" s="319"/>
      <c r="S1141" s="391"/>
    </row>
    <row r="1142" spans="2:19" ht="20.25" customHeight="1" x14ac:dyDescent="0.25">
      <c r="B1142" s="319"/>
      <c r="C1142" s="319"/>
      <c r="D1142" s="319"/>
      <c r="E1142" s="319"/>
      <c r="F1142" s="319"/>
      <c r="H1142" s="357"/>
      <c r="I1142" s="319"/>
      <c r="J1142" s="319"/>
      <c r="K1142" s="319"/>
      <c r="L1142" s="319"/>
      <c r="M1142" s="319"/>
      <c r="N1142" s="319"/>
      <c r="R1142" s="319"/>
      <c r="S1142" s="391"/>
    </row>
    <row r="1143" spans="2:19" ht="20.25" customHeight="1" x14ac:dyDescent="0.25">
      <c r="B1143" s="319"/>
      <c r="C1143" s="319"/>
      <c r="D1143" s="319"/>
      <c r="E1143" s="319"/>
      <c r="F1143" s="319"/>
      <c r="H1143" s="357"/>
      <c r="I1143" s="319"/>
      <c r="J1143" s="319"/>
      <c r="K1143" s="319"/>
      <c r="L1143" s="319"/>
      <c r="M1143" s="319"/>
      <c r="N1143" s="319"/>
      <c r="R1143" s="319"/>
      <c r="S1143" s="391"/>
    </row>
    <row r="1144" spans="2:19" ht="20.25" customHeight="1" x14ac:dyDescent="0.25">
      <c r="B1144" s="319"/>
      <c r="C1144" s="319"/>
      <c r="D1144" s="319"/>
      <c r="E1144" s="319"/>
      <c r="F1144" s="319"/>
      <c r="H1144" s="357"/>
      <c r="I1144" s="319"/>
      <c r="J1144" s="319"/>
      <c r="K1144" s="319"/>
      <c r="L1144" s="319"/>
      <c r="M1144" s="319"/>
      <c r="N1144" s="319"/>
      <c r="R1144" s="319"/>
      <c r="S1144" s="391"/>
    </row>
    <row r="1145" spans="2:19" ht="20.25" customHeight="1" x14ac:dyDescent="0.25">
      <c r="B1145" s="319"/>
      <c r="C1145" s="319"/>
      <c r="D1145" s="319"/>
      <c r="E1145" s="319"/>
      <c r="F1145" s="319"/>
      <c r="H1145" s="357"/>
      <c r="I1145" s="319"/>
      <c r="J1145" s="319"/>
      <c r="K1145" s="319"/>
      <c r="L1145" s="319"/>
      <c r="M1145" s="319"/>
      <c r="N1145" s="319"/>
      <c r="R1145" s="319"/>
      <c r="S1145" s="391"/>
    </row>
    <row r="1146" spans="2:19" ht="20.25" customHeight="1" x14ac:dyDescent="0.25">
      <c r="B1146" s="319"/>
      <c r="C1146" s="319"/>
      <c r="D1146" s="319"/>
      <c r="E1146" s="319"/>
      <c r="F1146" s="319"/>
      <c r="H1146" s="357"/>
      <c r="I1146" s="319"/>
      <c r="J1146" s="319"/>
      <c r="K1146" s="319"/>
      <c r="L1146" s="319"/>
      <c r="M1146" s="319"/>
      <c r="N1146" s="319"/>
      <c r="R1146" s="319"/>
      <c r="S1146" s="391"/>
    </row>
    <row r="1147" spans="2:19" ht="20.25" customHeight="1" x14ac:dyDescent="0.25">
      <c r="B1147" s="319"/>
      <c r="C1147" s="319"/>
      <c r="D1147" s="319"/>
      <c r="E1147" s="319"/>
      <c r="F1147" s="319"/>
      <c r="H1147" s="357"/>
      <c r="I1147" s="319"/>
      <c r="J1147" s="319"/>
      <c r="K1147" s="319"/>
      <c r="L1147" s="319"/>
      <c r="M1147" s="319"/>
      <c r="N1147" s="319"/>
      <c r="R1147" s="319"/>
      <c r="S1147" s="391"/>
    </row>
    <row r="1148" spans="2:19" ht="20.25" customHeight="1" x14ac:dyDescent="0.25">
      <c r="B1148" s="319"/>
      <c r="C1148" s="319"/>
      <c r="D1148" s="319"/>
      <c r="E1148" s="319"/>
      <c r="F1148" s="319"/>
      <c r="H1148" s="357"/>
      <c r="I1148" s="319"/>
      <c r="J1148" s="319"/>
      <c r="K1148" s="319"/>
      <c r="L1148" s="319"/>
      <c r="M1148" s="319"/>
      <c r="N1148" s="319"/>
      <c r="R1148" s="319"/>
      <c r="S1148" s="391"/>
    </row>
    <row r="1149" spans="2:19" ht="20.25" customHeight="1" x14ac:dyDescent="0.25">
      <c r="B1149" s="319"/>
      <c r="C1149" s="319"/>
      <c r="D1149" s="319"/>
      <c r="E1149" s="319"/>
      <c r="F1149" s="319"/>
      <c r="H1149" s="357"/>
      <c r="I1149" s="319"/>
      <c r="J1149" s="319"/>
      <c r="K1149" s="319"/>
      <c r="L1149" s="319"/>
      <c r="M1149" s="319"/>
      <c r="N1149" s="319"/>
      <c r="R1149" s="319"/>
      <c r="S1149" s="391"/>
    </row>
    <row r="1150" spans="2:19" ht="20.25" customHeight="1" x14ac:dyDescent="0.25">
      <c r="B1150" s="319"/>
      <c r="C1150" s="319"/>
      <c r="D1150" s="319"/>
      <c r="E1150" s="319"/>
      <c r="F1150" s="319"/>
      <c r="H1150" s="357"/>
      <c r="I1150" s="319"/>
      <c r="J1150" s="319"/>
      <c r="K1150" s="319"/>
      <c r="L1150" s="319"/>
      <c r="M1150" s="319"/>
      <c r="N1150" s="319"/>
      <c r="R1150" s="319"/>
      <c r="S1150" s="391"/>
    </row>
    <row r="1151" spans="2:19" ht="20.25" customHeight="1" x14ac:dyDescent="0.25">
      <c r="B1151" s="319"/>
      <c r="C1151" s="319"/>
      <c r="D1151" s="319"/>
      <c r="E1151" s="319"/>
      <c r="F1151" s="319"/>
      <c r="H1151" s="357"/>
      <c r="I1151" s="319"/>
      <c r="J1151" s="319"/>
      <c r="K1151" s="319"/>
      <c r="L1151" s="319"/>
      <c r="M1151" s="319"/>
      <c r="N1151" s="319"/>
      <c r="R1151" s="319"/>
      <c r="S1151" s="391"/>
    </row>
    <row r="1152" spans="2:19" ht="20.25" customHeight="1" x14ac:dyDescent="0.25">
      <c r="B1152" s="319"/>
      <c r="C1152" s="319"/>
      <c r="D1152" s="319"/>
      <c r="E1152" s="319"/>
      <c r="F1152" s="319"/>
      <c r="H1152" s="357"/>
      <c r="I1152" s="319"/>
      <c r="J1152" s="319"/>
      <c r="K1152" s="319"/>
      <c r="L1152" s="319"/>
      <c r="M1152" s="319"/>
      <c r="N1152" s="319"/>
      <c r="R1152" s="319"/>
      <c r="S1152" s="391"/>
    </row>
    <row r="1153" spans="2:19" ht="20.25" customHeight="1" x14ac:dyDescent="0.25">
      <c r="B1153" s="319"/>
      <c r="C1153" s="319"/>
      <c r="D1153" s="319"/>
      <c r="E1153" s="319"/>
      <c r="F1153" s="319"/>
      <c r="H1153" s="357"/>
      <c r="I1153" s="319"/>
      <c r="J1153" s="319"/>
      <c r="K1153" s="319"/>
      <c r="L1153" s="319"/>
      <c r="M1153" s="319"/>
      <c r="N1153" s="319"/>
      <c r="R1153" s="319"/>
      <c r="S1153" s="391"/>
    </row>
    <row r="1154" spans="2:19" ht="20.25" customHeight="1" x14ac:dyDescent="0.25">
      <c r="B1154" s="319"/>
      <c r="C1154" s="319"/>
      <c r="D1154" s="319"/>
      <c r="E1154" s="319"/>
      <c r="F1154" s="319"/>
      <c r="H1154" s="357"/>
      <c r="I1154" s="319"/>
      <c r="J1154" s="319"/>
      <c r="K1154" s="319"/>
      <c r="L1154" s="319"/>
      <c r="M1154" s="319"/>
      <c r="N1154" s="319"/>
      <c r="R1154" s="319"/>
      <c r="S1154" s="391"/>
    </row>
    <row r="1155" spans="2:19" ht="20.25" customHeight="1" x14ac:dyDescent="0.25">
      <c r="B1155" s="319"/>
      <c r="C1155" s="319"/>
      <c r="D1155" s="319"/>
      <c r="E1155" s="319"/>
      <c r="F1155" s="319"/>
      <c r="H1155" s="357"/>
      <c r="I1155" s="319"/>
      <c r="J1155" s="319"/>
      <c r="K1155" s="319"/>
      <c r="L1155" s="319"/>
      <c r="M1155" s="319"/>
      <c r="N1155" s="319"/>
      <c r="R1155" s="319"/>
      <c r="S1155" s="391"/>
    </row>
    <row r="1156" spans="2:19" ht="20.25" customHeight="1" x14ac:dyDescent="0.25">
      <c r="B1156" s="319"/>
      <c r="C1156" s="319"/>
      <c r="D1156" s="319"/>
      <c r="E1156" s="319"/>
      <c r="F1156" s="319"/>
      <c r="H1156" s="357"/>
      <c r="I1156" s="319"/>
      <c r="J1156" s="319"/>
      <c r="K1156" s="319"/>
      <c r="L1156" s="319"/>
      <c r="M1156" s="319"/>
      <c r="N1156" s="319"/>
      <c r="R1156" s="319"/>
      <c r="S1156" s="391"/>
    </row>
    <row r="1157" spans="2:19" ht="20.25" customHeight="1" x14ac:dyDescent="0.25">
      <c r="B1157" s="319"/>
      <c r="C1157" s="319"/>
      <c r="D1157" s="319"/>
      <c r="E1157" s="319"/>
      <c r="F1157" s="319"/>
      <c r="H1157" s="357"/>
      <c r="I1157" s="319"/>
      <c r="J1157" s="319"/>
      <c r="K1157" s="319"/>
      <c r="L1157" s="319"/>
      <c r="M1157" s="319"/>
      <c r="N1157" s="319"/>
      <c r="R1157" s="319"/>
      <c r="S1157" s="391"/>
    </row>
    <row r="1158" spans="2:19" ht="20.25" customHeight="1" x14ac:dyDescent="0.25">
      <c r="B1158" s="319"/>
      <c r="C1158" s="319"/>
      <c r="D1158" s="319"/>
      <c r="E1158" s="319"/>
      <c r="F1158" s="319"/>
      <c r="H1158" s="357"/>
      <c r="I1158" s="319"/>
      <c r="J1158" s="319"/>
      <c r="K1158" s="319"/>
      <c r="L1158" s="319"/>
      <c r="M1158" s="319"/>
      <c r="N1158" s="319"/>
      <c r="R1158" s="319"/>
      <c r="S1158" s="391"/>
    </row>
    <row r="1159" spans="2:19" ht="20.25" customHeight="1" x14ac:dyDescent="0.25">
      <c r="B1159" s="319"/>
      <c r="C1159" s="319"/>
      <c r="D1159" s="319"/>
      <c r="E1159" s="319"/>
      <c r="F1159" s="319"/>
      <c r="H1159" s="357"/>
      <c r="I1159" s="319"/>
      <c r="J1159" s="319"/>
      <c r="K1159" s="319"/>
      <c r="L1159" s="319"/>
      <c r="M1159" s="319"/>
      <c r="N1159" s="319"/>
      <c r="R1159" s="319"/>
      <c r="S1159" s="391"/>
    </row>
    <row r="1160" spans="2:19" ht="20.25" customHeight="1" x14ac:dyDescent="0.25">
      <c r="B1160" s="319"/>
      <c r="C1160" s="319"/>
      <c r="D1160" s="319"/>
      <c r="E1160" s="319"/>
      <c r="F1160" s="319"/>
      <c r="H1160" s="357"/>
      <c r="I1160" s="319"/>
      <c r="J1160" s="319"/>
      <c r="K1160" s="319"/>
      <c r="L1160" s="319"/>
      <c r="M1160" s="319"/>
      <c r="N1160" s="319"/>
      <c r="R1160" s="319"/>
      <c r="S1160" s="391"/>
    </row>
    <row r="1161" spans="2:19" ht="20.25" customHeight="1" x14ac:dyDescent="0.25">
      <c r="B1161" s="319"/>
      <c r="C1161" s="319"/>
      <c r="D1161" s="319"/>
      <c r="E1161" s="319"/>
      <c r="F1161" s="319"/>
      <c r="H1161" s="357"/>
      <c r="I1161" s="319"/>
      <c r="J1161" s="319"/>
      <c r="K1161" s="319"/>
      <c r="L1161" s="319"/>
      <c r="M1161" s="319"/>
      <c r="N1161" s="319"/>
      <c r="R1161" s="319"/>
      <c r="S1161" s="391"/>
    </row>
    <row r="1162" spans="2:19" ht="20.25" customHeight="1" x14ac:dyDescent="0.25">
      <c r="B1162" s="319"/>
      <c r="C1162" s="319"/>
      <c r="D1162" s="319"/>
      <c r="E1162" s="319"/>
      <c r="F1162" s="319"/>
      <c r="H1162" s="357"/>
      <c r="I1162" s="319"/>
      <c r="J1162" s="319"/>
      <c r="K1162" s="319"/>
      <c r="L1162" s="319"/>
      <c r="M1162" s="319"/>
      <c r="N1162" s="319"/>
      <c r="R1162" s="319"/>
      <c r="S1162" s="391"/>
    </row>
    <row r="1163" spans="2:19" ht="20.25" customHeight="1" x14ac:dyDescent="0.25">
      <c r="B1163" s="319"/>
      <c r="C1163" s="319"/>
      <c r="D1163" s="319"/>
      <c r="E1163" s="319"/>
      <c r="F1163" s="319"/>
      <c r="H1163" s="357"/>
      <c r="I1163" s="319"/>
      <c r="J1163" s="319"/>
      <c r="K1163" s="319"/>
      <c r="L1163" s="319"/>
      <c r="M1163" s="319"/>
      <c r="N1163" s="319"/>
      <c r="R1163" s="319"/>
      <c r="S1163" s="391"/>
    </row>
    <row r="1164" spans="2:19" ht="20.25" customHeight="1" x14ac:dyDescent="0.25">
      <c r="B1164" s="319"/>
      <c r="C1164" s="319"/>
      <c r="D1164" s="319"/>
      <c r="E1164" s="319"/>
      <c r="F1164" s="319"/>
      <c r="H1164" s="357"/>
      <c r="I1164" s="319"/>
      <c r="J1164" s="319"/>
      <c r="K1164" s="319"/>
      <c r="L1164" s="319"/>
      <c r="M1164" s="319"/>
      <c r="N1164" s="319"/>
      <c r="R1164" s="319"/>
      <c r="S1164" s="391"/>
    </row>
    <row r="1165" spans="2:19" ht="20.25" customHeight="1" x14ac:dyDescent="0.25">
      <c r="B1165" s="319"/>
      <c r="C1165" s="319"/>
      <c r="D1165" s="319"/>
      <c r="E1165" s="319"/>
      <c r="F1165" s="319"/>
      <c r="H1165" s="357"/>
      <c r="I1165" s="319"/>
      <c r="J1165" s="319"/>
      <c r="K1165" s="319"/>
      <c r="L1165" s="319"/>
      <c r="M1165" s="319"/>
      <c r="N1165" s="319"/>
      <c r="R1165" s="319"/>
      <c r="S1165" s="391"/>
    </row>
    <row r="1166" spans="2:19" ht="20.25" customHeight="1" x14ac:dyDescent="0.25">
      <c r="B1166" s="319"/>
      <c r="C1166" s="319"/>
      <c r="D1166" s="319"/>
      <c r="E1166" s="319"/>
      <c r="F1166" s="319"/>
      <c r="H1166" s="357"/>
      <c r="I1166" s="319"/>
      <c r="J1166" s="319"/>
      <c r="K1166" s="319"/>
      <c r="L1166" s="319"/>
      <c r="M1166" s="319"/>
      <c r="N1166" s="319"/>
      <c r="R1166" s="319"/>
      <c r="S1166" s="391"/>
    </row>
    <row r="1167" spans="2:19" ht="20.25" customHeight="1" x14ac:dyDescent="0.25">
      <c r="B1167" s="319"/>
      <c r="C1167" s="319"/>
      <c r="D1167" s="319"/>
      <c r="E1167" s="319"/>
      <c r="F1167" s="319"/>
      <c r="H1167" s="357"/>
      <c r="I1167" s="319"/>
      <c r="J1167" s="319"/>
      <c r="K1167" s="319"/>
      <c r="L1167" s="319"/>
      <c r="M1167" s="319"/>
      <c r="N1167" s="319"/>
      <c r="R1167" s="319"/>
      <c r="S1167" s="391"/>
    </row>
    <row r="1168" spans="2:19" ht="20.25" customHeight="1" x14ac:dyDescent="0.25">
      <c r="B1168" s="319"/>
      <c r="C1168" s="319"/>
      <c r="D1168" s="319"/>
      <c r="E1168" s="319"/>
      <c r="F1168" s="319"/>
      <c r="H1168" s="357"/>
      <c r="I1168" s="319"/>
      <c r="J1168" s="319"/>
      <c r="K1168" s="319"/>
      <c r="L1168" s="319"/>
      <c r="M1168" s="319"/>
      <c r="N1168" s="319"/>
      <c r="R1168" s="319"/>
      <c r="S1168" s="391"/>
    </row>
    <row r="1169" spans="2:19" ht="20.25" customHeight="1" x14ac:dyDescent="0.25">
      <c r="B1169" s="319"/>
      <c r="C1169" s="319"/>
      <c r="D1169" s="319"/>
      <c r="E1169" s="319"/>
      <c r="F1169" s="319"/>
      <c r="H1169" s="357"/>
      <c r="I1169" s="319"/>
      <c r="J1169" s="319"/>
      <c r="K1169" s="319"/>
      <c r="L1169" s="319"/>
      <c r="M1169" s="319"/>
      <c r="N1169" s="319"/>
      <c r="R1169" s="319"/>
      <c r="S1169" s="391"/>
    </row>
    <row r="1170" spans="2:19" ht="20.25" customHeight="1" x14ac:dyDescent="0.25">
      <c r="B1170" s="319"/>
      <c r="C1170" s="319"/>
      <c r="D1170" s="319"/>
      <c r="E1170" s="319"/>
      <c r="F1170" s="319"/>
      <c r="H1170" s="357"/>
      <c r="I1170" s="319"/>
      <c r="J1170" s="319"/>
      <c r="K1170" s="319"/>
      <c r="L1170" s="319"/>
      <c r="M1170" s="319"/>
      <c r="N1170" s="319"/>
      <c r="R1170" s="319"/>
      <c r="S1170" s="391"/>
    </row>
    <row r="1171" spans="2:19" ht="20.25" customHeight="1" x14ac:dyDescent="0.25">
      <c r="B1171" s="319"/>
      <c r="C1171" s="319"/>
      <c r="D1171" s="319"/>
      <c r="E1171" s="319"/>
      <c r="F1171" s="319"/>
      <c r="H1171" s="357"/>
      <c r="I1171" s="319"/>
      <c r="J1171" s="319"/>
      <c r="K1171" s="319"/>
      <c r="L1171" s="319"/>
      <c r="M1171" s="319"/>
      <c r="N1171" s="319"/>
      <c r="R1171" s="319"/>
      <c r="S1171" s="391"/>
    </row>
    <row r="1172" spans="2:19" ht="20.25" customHeight="1" x14ac:dyDescent="0.25">
      <c r="B1172" s="319"/>
      <c r="C1172" s="319"/>
      <c r="D1172" s="319"/>
      <c r="E1172" s="319"/>
      <c r="F1172" s="319"/>
      <c r="H1172" s="357"/>
      <c r="I1172" s="319"/>
      <c r="J1172" s="319"/>
      <c r="K1172" s="319"/>
      <c r="L1172" s="319"/>
      <c r="M1172" s="319"/>
      <c r="N1172" s="319"/>
      <c r="R1172" s="319"/>
      <c r="S1172" s="391"/>
    </row>
    <row r="1173" spans="2:19" ht="20.25" customHeight="1" x14ac:dyDescent="0.25">
      <c r="B1173" s="319"/>
      <c r="C1173" s="319"/>
      <c r="D1173" s="319"/>
      <c r="E1173" s="319"/>
      <c r="F1173" s="319"/>
      <c r="H1173" s="357"/>
      <c r="I1173" s="319"/>
      <c r="J1173" s="319"/>
      <c r="K1173" s="319"/>
      <c r="L1173" s="319"/>
      <c r="M1173" s="319"/>
      <c r="N1173" s="319"/>
      <c r="R1173" s="319"/>
      <c r="S1173" s="391"/>
    </row>
    <row r="1174" spans="2:19" ht="20.25" customHeight="1" x14ac:dyDescent="0.25">
      <c r="B1174" s="319"/>
      <c r="C1174" s="319"/>
      <c r="D1174" s="319"/>
      <c r="E1174" s="319"/>
      <c r="F1174" s="319"/>
      <c r="H1174" s="357"/>
      <c r="I1174" s="319"/>
      <c r="J1174" s="319"/>
      <c r="K1174" s="319"/>
      <c r="L1174" s="319"/>
      <c r="M1174" s="319"/>
      <c r="N1174" s="319"/>
      <c r="R1174" s="319"/>
      <c r="S1174" s="391"/>
    </row>
    <row r="1175" spans="2:19" ht="20.25" customHeight="1" x14ac:dyDescent="0.25">
      <c r="B1175" s="319"/>
      <c r="C1175" s="319"/>
      <c r="D1175" s="319"/>
      <c r="E1175" s="319"/>
      <c r="F1175" s="319"/>
      <c r="H1175" s="357"/>
      <c r="I1175" s="319"/>
      <c r="J1175" s="319"/>
      <c r="K1175" s="319"/>
      <c r="L1175" s="319"/>
      <c r="M1175" s="319"/>
      <c r="N1175" s="319"/>
      <c r="R1175" s="319"/>
      <c r="S1175" s="391"/>
    </row>
    <row r="1176" spans="2:19" ht="20.25" customHeight="1" x14ac:dyDescent="0.25">
      <c r="B1176" s="319"/>
      <c r="C1176" s="319"/>
      <c r="D1176" s="319"/>
      <c r="E1176" s="319"/>
      <c r="F1176" s="319"/>
      <c r="H1176" s="357"/>
      <c r="I1176" s="319"/>
      <c r="J1176" s="319"/>
      <c r="K1176" s="319"/>
      <c r="L1176" s="319"/>
      <c r="M1176" s="319"/>
      <c r="N1176" s="319"/>
      <c r="R1176" s="319"/>
      <c r="S1176" s="391"/>
    </row>
    <row r="1177" spans="2:19" ht="20.25" customHeight="1" x14ac:dyDescent="0.25">
      <c r="B1177" s="319"/>
      <c r="C1177" s="319"/>
      <c r="D1177" s="319"/>
      <c r="E1177" s="319"/>
      <c r="F1177" s="319"/>
      <c r="H1177" s="357"/>
      <c r="I1177" s="319"/>
      <c r="J1177" s="319"/>
      <c r="K1177" s="319"/>
      <c r="L1177" s="319"/>
      <c r="M1177" s="319"/>
      <c r="N1177" s="319"/>
      <c r="R1177" s="319"/>
      <c r="S1177" s="391"/>
    </row>
    <row r="1178" spans="2:19" ht="20.25" customHeight="1" x14ac:dyDescent="0.25">
      <c r="B1178" s="319"/>
      <c r="C1178" s="319"/>
      <c r="D1178" s="319"/>
      <c r="E1178" s="319"/>
      <c r="F1178" s="319"/>
      <c r="H1178" s="357"/>
      <c r="I1178" s="319"/>
      <c r="J1178" s="319"/>
      <c r="K1178" s="319"/>
      <c r="L1178" s="319"/>
      <c r="M1178" s="319"/>
      <c r="N1178" s="319"/>
      <c r="R1178" s="319"/>
      <c r="S1178" s="391"/>
    </row>
    <row r="1179" spans="2:19" ht="20.25" customHeight="1" x14ac:dyDescent="0.25">
      <c r="B1179" s="319"/>
      <c r="C1179" s="319"/>
      <c r="D1179" s="319"/>
      <c r="E1179" s="319"/>
      <c r="F1179" s="319"/>
      <c r="H1179" s="357"/>
      <c r="I1179" s="319"/>
      <c r="J1179" s="319"/>
      <c r="K1179" s="319"/>
      <c r="L1179" s="319"/>
      <c r="M1179" s="319"/>
      <c r="N1179" s="319"/>
      <c r="R1179" s="319"/>
      <c r="S1179" s="391"/>
    </row>
    <row r="1180" spans="2:19" ht="20.25" customHeight="1" x14ac:dyDescent="0.25">
      <c r="B1180" s="319"/>
      <c r="C1180" s="319"/>
      <c r="D1180" s="319"/>
      <c r="E1180" s="319"/>
      <c r="F1180" s="319"/>
      <c r="H1180" s="357"/>
      <c r="I1180" s="319"/>
      <c r="J1180" s="319"/>
      <c r="K1180" s="319"/>
      <c r="L1180" s="319"/>
      <c r="M1180" s="319"/>
      <c r="N1180" s="319"/>
      <c r="R1180" s="319"/>
      <c r="S1180" s="391"/>
    </row>
    <row r="1181" spans="2:19" ht="20.25" customHeight="1" x14ac:dyDescent="0.25">
      <c r="B1181" s="319"/>
      <c r="C1181" s="319"/>
      <c r="D1181" s="319"/>
      <c r="E1181" s="319"/>
      <c r="F1181" s="319"/>
      <c r="H1181" s="357"/>
      <c r="I1181" s="319"/>
      <c r="J1181" s="319"/>
      <c r="K1181" s="319"/>
      <c r="L1181" s="319"/>
      <c r="M1181" s="319"/>
      <c r="N1181" s="319"/>
      <c r="R1181" s="319"/>
      <c r="S1181" s="391"/>
    </row>
    <row r="1182" spans="2:19" ht="20.25" customHeight="1" x14ac:dyDescent="0.25">
      <c r="B1182" s="319"/>
      <c r="C1182" s="319"/>
      <c r="D1182" s="319"/>
      <c r="E1182" s="319"/>
      <c r="F1182" s="319"/>
      <c r="H1182" s="357"/>
      <c r="I1182" s="319"/>
      <c r="J1182" s="319"/>
      <c r="K1182" s="319"/>
      <c r="L1182" s="319"/>
      <c r="M1182" s="319"/>
      <c r="N1182" s="319"/>
      <c r="R1182" s="319"/>
      <c r="S1182" s="391"/>
    </row>
    <row r="1183" spans="2:19" ht="20.25" customHeight="1" x14ac:dyDescent="0.25">
      <c r="B1183" s="319"/>
      <c r="C1183" s="319"/>
      <c r="D1183" s="319"/>
      <c r="E1183" s="319"/>
      <c r="F1183" s="319"/>
      <c r="H1183" s="357"/>
      <c r="I1183" s="319"/>
      <c r="J1183" s="319"/>
      <c r="K1183" s="319"/>
      <c r="L1183" s="319"/>
      <c r="M1183" s="319"/>
      <c r="N1183" s="319"/>
      <c r="R1183" s="319"/>
      <c r="S1183" s="391"/>
    </row>
    <row r="1184" spans="2:19" ht="20.25" customHeight="1" x14ac:dyDescent="0.25">
      <c r="B1184" s="319"/>
      <c r="C1184" s="319"/>
      <c r="D1184" s="319"/>
      <c r="E1184" s="319"/>
      <c r="F1184" s="319"/>
      <c r="H1184" s="357"/>
      <c r="I1184" s="319"/>
      <c r="J1184" s="319"/>
      <c r="K1184" s="319"/>
      <c r="L1184" s="319"/>
      <c r="M1184" s="319"/>
      <c r="N1184" s="319"/>
      <c r="R1184" s="319"/>
      <c r="S1184" s="391"/>
    </row>
    <row r="1185" spans="2:19" ht="20.25" customHeight="1" x14ac:dyDescent="0.25">
      <c r="B1185" s="319"/>
      <c r="C1185" s="319"/>
      <c r="D1185" s="319"/>
      <c r="E1185" s="319"/>
      <c r="F1185" s="319"/>
      <c r="H1185" s="357"/>
      <c r="I1185" s="319"/>
      <c r="J1185" s="319"/>
      <c r="K1185" s="319"/>
      <c r="L1185" s="319"/>
      <c r="M1185" s="319"/>
      <c r="N1185" s="319"/>
      <c r="R1185" s="319"/>
      <c r="S1185" s="391"/>
    </row>
    <row r="1186" spans="2:19" ht="20.25" customHeight="1" x14ac:dyDescent="0.25">
      <c r="B1186" s="319"/>
      <c r="C1186" s="319"/>
      <c r="D1186" s="319"/>
      <c r="E1186" s="319"/>
      <c r="F1186" s="319"/>
      <c r="H1186" s="357"/>
      <c r="I1186" s="319"/>
      <c r="J1186" s="319"/>
      <c r="K1186" s="319"/>
      <c r="L1186" s="319"/>
      <c r="M1186" s="319"/>
      <c r="N1186" s="319"/>
      <c r="R1186" s="319"/>
      <c r="S1186" s="391"/>
    </row>
    <row r="1187" spans="2:19" ht="20.25" customHeight="1" x14ac:dyDescent="0.25">
      <c r="B1187" s="319"/>
      <c r="C1187" s="319"/>
      <c r="D1187" s="319"/>
      <c r="E1187" s="319"/>
      <c r="F1187" s="319"/>
      <c r="H1187" s="357"/>
      <c r="I1187" s="319"/>
      <c r="J1187" s="319"/>
      <c r="K1187" s="319"/>
      <c r="L1187" s="319"/>
      <c r="M1187" s="319"/>
      <c r="N1187" s="319"/>
      <c r="R1187" s="319"/>
      <c r="S1187" s="391"/>
    </row>
    <row r="1188" spans="2:19" ht="20.25" customHeight="1" x14ac:dyDescent="0.25">
      <c r="B1188" s="319"/>
      <c r="C1188" s="319"/>
      <c r="D1188" s="319"/>
      <c r="E1188" s="319"/>
      <c r="F1188" s="319"/>
      <c r="H1188" s="357"/>
      <c r="I1188" s="319"/>
      <c r="J1188" s="319"/>
      <c r="K1188" s="319"/>
      <c r="L1188" s="319"/>
      <c r="M1188" s="319"/>
      <c r="N1188" s="319"/>
      <c r="R1188" s="319"/>
      <c r="S1188" s="391"/>
    </row>
    <row r="1189" spans="2:19" ht="20.25" customHeight="1" x14ac:dyDescent="0.25">
      <c r="B1189" s="319"/>
      <c r="C1189" s="319"/>
      <c r="D1189" s="319"/>
      <c r="E1189" s="319"/>
      <c r="F1189" s="319"/>
      <c r="H1189" s="357"/>
      <c r="I1189" s="319"/>
      <c r="J1189" s="319"/>
      <c r="K1189" s="319"/>
      <c r="L1189" s="319"/>
      <c r="M1189" s="319"/>
      <c r="N1189" s="319"/>
      <c r="R1189" s="319"/>
      <c r="S1189" s="391"/>
    </row>
    <row r="1190" spans="2:19" ht="20.25" customHeight="1" x14ac:dyDescent="0.25">
      <c r="B1190" s="319"/>
      <c r="C1190" s="319"/>
      <c r="D1190" s="319"/>
      <c r="E1190" s="319"/>
      <c r="F1190" s="319"/>
      <c r="H1190" s="357"/>
      <c r="I1190" s="319"/>
      <c r="J1190" s="319"/>
      <c r="K1190" s="319"/>
      <c r="L1190" s="319"/>
      <c r="M1190" s="319"/>
      <c r="N1190" s="319"/>
      <c r="R1190" s="319"/>
      <c r="S1190" s="391"/>
    </row>
    <row r="1191" spans="2:19" ht="20.25" customHeight="1" x14ac:dyDescent="0.25">
      <c r="B1191" s="319"/>
      <c r="C1191" s="319"/>
      <c r="D1191" s="319"/>
      <c r="E1191" s="319"/>
      <c r="F1191" s="319"/>
      <c r="H1191" s="357"/>
      <c r="I1191" s="319"/>
      <c r="J1191" s="319"/>
      <c r="K1191" s="319"/>
      <c r="L1191" s="319"/>
      <c r="M1191" s="319"/>
      <c r="N1191" s="319"/>
      <c r="R1191" s="319"/>
      <c r="S1191" s="391"/>
    </row>
    <row r="1192" spans="2:19" ht="20.25" customHeight="1" x14ac:dyDescent="0.25">
      <c r="B1192" s="319"/>
      <c r="C1192" s="319"/>
      <c r="D1192" s="319"/>
      <c r="E1192" s="319"/>
      <c r="F1192" s="319"/>
      <c r="H1192" s="357"/>
      <c r="I1192" s="319"/>
      <c r="J1192" s="319"/>
      <c r="K1192" s="319"/>
      <c r="L1192" s="319"/>
      <c r="M1192" s="319"/>
      <c r="N1192" s="319"/>
      <c r="R1192" s="319"/>
      <c r="S1192" s="391"/>
    </row>
    <row r="1193" spans="2:19" ht="20.25" customHeight="1" x14ac:dyDescent="0.25">
      <c r="B1193" s="319"/>
      <c r="C1193" s="319"/>
      <c r="D1193" s="319"/>
      <c r="E1193" s="319"/>
      <c r="F1193" s="319"/>
      <c r="H1193" s="357"/>
      <c r="I1193" s="319"/>
      <c r="J1193" s="319"/>
      <c r="K1193" s="319"/>
      <c r="L1193" s="319"/>
      <c r="M1193" s="319"/>
      <c r="N1193" s="319"/>
      <c r="R1193" s="319"/>
      <c r="S1193" s="391"/>
    </row>
    <row r="1194" spans="2:19" ht="20.25" customHeight="1" x14ac:dyDescent="0.25">
      <c r="B1194" s="319"/>
      <c r="C1194" s="319"/>
      <c r="D1194" s="319"/>
      <c r="E1194" s="319"/>
      <c r="F1194" s="319"/>
      <c r="H1194" s="357"/>
      <c r="I1194" s="319"/>
      <c r="J1194" s="319"/>
      <c r="K1194" s="319"/>
      <c r="L1194" s="319"/>
      <c r="M1194" s="319"/>
      <c r="N1194" s="319"/>
      <c r="R1194" s="319"/>
      <c r="S1194" s="391"/>
    </row>
    <row r="1195" spans="2:19" ht="20.25" customHeight="1" x14ac:dyDescent="0.25">
      <c r="B1195" s="319"/>
      <c r="C1195" s="319"/>
      <c r="D1195" s="319"/>
      <c r="E1195" s="319"/>
      <c r="F1195" s="319"/>
      <c r="H1195" s="357"/>
      <c r="I1195" s="319"/>
      <c r="J1195" s="319"/>
      <c r="K1195" s="319"/>
      <c r="L1195" s="319"/>
      <c r="M1195" s="319"/>
      <c r="N1195" s="319"/>
      <c r="R1195" s="319"/>
      <c r="S1195" s="391"/>
    </row>
    <row r="1196" spans="2:19" ht="20.25" customHeight="1" x14ac:dyDescent="0.25">
      <c r="B1196" s="319"/>
      <c r="C1196" s="319"/>
      <c r="D1196" s="319"/>
      <c r="E1196" s="319"/>
      <c r="F1196" s="319"/>
      <c r="H1196" s="357"/>
      <c r="I1196" s="319"/>
      <c r="J1196" s="319"/>
      <c r="K1196" s="319"/>
      <c r="L1196" s="319"/>
      <c r="M1196" s="319"/>
      <c r="N1196" s="319"/>
      <c r="R1196" s="319"/>
      <c r="S1196" s="391"/>
    </row>
    <row r="1197" spans="2:19" ht="20.25" customHeight="1" x14ac:dyDescent="0.25">
      <c r="B1197" s="319"/>
      <c r="C1197" s="319"/>
      <c r="D1197" s="319"/>
      <c r="E1197" s="319"/>
      <c r="F1197" s="319"/>
      <c r="H1197" s="357"/>
      <c r="I1197" s="319"/>
      <c r="J1197" s="319"/>
      <c r="K1197" s="319"/>
      <c r="L1197" s="319"/>
      <c r="M1197" s="319"/>
      <c r="N1197" s="319"/>
      <c r="R1197" s="319"/>
      <c r="S1197" s="391"/>
    </row>
    <row r="1198" spans="2:19" ht="20.25" customHeight="1" x14ac:dyDescent="0.25">
      <c r="B1198" s="319"/>
      <c r="C1198" s="319"/>
      <c r="D1198" s="319"/>
      <c r="E1198" s="319"/>
      <c r="F1198" s="319"/>
      <c r="H1198" s="357"/>
      <c r="I1198" s="319"/>
      <c r="J1198" s="319"/>
      <c r="K1198" s="319"/>
      <c r="L1198" s="319"/>
      <c r="M1198" s="319"/>
      <c r="N1198" s="319"/>
      <c r="R1198" s="319"/>
      <c r="S1198" s="391"/>
    </row>
    <row r="1199" spans="2:19" ht="20.25" customHeight="1" x14ac:dyDescent="0.25">
      <c r="B1199" s="319"/>
      <c r="C1199" s="319"/>
      <c r="D1199" s="319"/>
      <c r="E1199" s="319"/>
      <c r="F1199" s="319"/>
      <c r="H1199" s="357"/>
      <c r="I1199" s="319"/>
      <c r="J1199" s="319"/>
      <c r="K1199" s="319"/>
      <c r="L1199" s="319"/>
      <c r="M1199" s="319"/>
      <c r="N1199" s="319"/>
      <c r="R1199" s="319"/>
      <c r="S1199" s="391"/>
    </row>
    <row r="1200" spans="2:19" ht="20.25" customHeight="1" x14ac:dyDescent="0.25">
      <c r="B1200" s="319"/>
      <c r="C1200" s="319"/>
      <c r="D1200" s="319"/>
      <c r="E1200" s="319"/>
      <c r="F1200" s="319"/>
      <c r="H1200" s="357"/>
      <c r="I1200" s="319"/>
      <c r="J1200" s="319"/>
      <c r="K1200" s="319"/>
      <c r="L1200" s="319"/>
      <c r="M1200" s="319"/>
      <c r="N1200" s="319"/>
      <c r="R1200" s="319"/>
      <c r="S1200" s="391"/>
    </row>
    <row r="1201" spans="2:19" ht="20.25" customHeight="1" x14ac:dyDescent="0.25">
      <c r="B1201" s="319"/>
      <c r="C1201" s="319"/>
      <c r="D1201" s="319"/>
      <c r="E1201" s="319"/>
      <c r="F1201" s="319"/>
      <c r="H1201" s="357"/>
      <c r="I1201" s="319"/>
      <c r="J1201" s="319"/>
      <c r="K1201" s="319"/>
      <c r="L1201" s="319"/>
      <c r="M1201" s="319"/>
      <c r="N1201" s="319"/>
      <c r="R1201" s="319"/>
      <c r="S1201" s="391"/>
    </row>
    <row r="1202" spans="2:19" ht="20.25" customHeight="1" x14ac:dyDescent="0.25">
      <c r="B1202" s="319"/>
      <c r="C1202" s="319"/>
      <c r="D1202" s="319"/>
      <c r="E1202" s="319"/>
      <c r="F1202" s="319"/>
      <c r="H1202" s="357"/>
      <c r="I1202" s="319"/>
      <c r="J1202" s="319"/>
      <c r="K1202" s="319"/>
      <c r="L1202" s="319"/>
      <c r="M1202" s="319"/>
      <c r="N1202" s="319"/>
      <c r="R1202" s="319"/>
      <c r="S1202" s="391"/>
    </row>
    <row r="1203" spans="2:19" ht="20.25" customHeight="1" x14ac:dyDescent="0.25">
      <c r="B1203" s="319"/>
      <c r="C1203" s="319"/>
      <c r="D1203" s="319"/>
      <c r="E1203" s="319"/>
      <c r="F1203" s="319"/>
      <c r="H1203" s="357"/>
      <c r="I1203" s="319"/>
      <c r="J1203" s="319"/>
      <c r="K1203" s="319"/>
      <c r="L1203" s="319"/>
      <c r="M1203" s="319"/>
      <c r="N1203" s="319"/>
      <c r="R1203" s="319"/>
      <c r="S1203" s="391"/>
    </row>
    <row r="1204" spans="2:19" ht="20.25" customHeight="1" x14ac:dyDescent="0.25">
      <c r="B1204" s="319"/>
      <c r="C1204" s="319"/>
      <c r="D1204" s="319"/>
      <c r="E1204" s="319"/>
      <c r="F1204" s="319"/>
      <c r="H1204" s="357"/>
      <c r="I1204" s="319"/>
      <c r="J1204" s="319"/>
      <c r="K1204" s="319"/>
      <c r="L1204" s="319"/>
      <c r="M1204" s="319"/>
      <c r="N1204" s="319"/>
      <c r="R1204" s="319"/>
      <c r="S1204" s="391"/>
    </row>
    <row r="1205" spans="2:19" ht="20.25" customHeight="1" x14ac:dyDescent="0.25">
      <c r="B1205" s="319"/>
      <c r="C1205" s="319"/>
      <c r="D1205" s="319"/>
      <c r="E1205" s="319"/>
      <c r="F1205" s="319"/>
      <c r="H1205" s="357"/>
      <c r="I1205" s="319"/>
      <c r="J1205" s="319"/>
      <c r="K1205" s="319"/>
      <c r="L1205" s="319"/>
      <c r="M1205" s="319"/>
      <c r="N1205" s="319"/>
      <c r="R1205" s="319"/>
      <c r="S1205" s="391"/>
    </row>
    <row r="1206" spans="2:19" ht="20.25" customHeight="1" x14ac:dyDescent="0.25">
      <c r="B1206" s="319"/>
      <c r="C1206" s="319"/>
      <c r="D1206" s="319"/>
      <c r="E1206" s="319"/>
      <c r="F1206" s="319"/>
      <c r="H1206" s="357"/>
      <c r="I1206" s="319"/>
      <c r="J1206" s="319"/>
      <c r="K1206" s="319"/>
      <c r="L1206" s="319"/>
      <c r="M1206" s="319"/>
      <c r="N1206" s="319"/>
      <c r="R1206" s="319"/>
      <c r="S1206" s="391"/>
    </row>
    <row r="1207" spans="2:19" ht="20.25" customHeight="1" x14ac:dyDescent="0.25">
      <c r="B1207" s="319"/>
      <c r="C1207" s="319"/>
      <c r="D1207" s="319"/>
      <c r="E1207" s="319"/>
      <c r="F1207" s="319"/>
      <c r="H1207" s="357"/>
      <c r="I1207" s="319"/>
      <c r="J1207" s="319"/>
      <c r="K1207" s="319"/>
      <c r="L1207" s="319"/>
      <c r="M1207" s="319"/>
      <c r="N1207" s="319"/>
      <c r="R1207" s="319"/>
      <c r="S1207" s="391"/>
    </row>
    <row r="1208" spans="2:19" ht="20.25" customHeight="1" x14ac:dyDescent="0.25">
      <c r="B1208" s="319"/>
      <c r="C1208" s="319"/>
      <c r="D1208" s="319"/>
      <c r="E1208" s="319"/>
      <c r="F1208" s="319"/>
      <c r="H1208" s="357"/>
      <c r="I1208" s="319"/>
      <c r="J1208" s="319"/>
      <c r="K1208" s="319"/>
      <c r="L1208" s="319"/>
      <c r="M1208" s="319"/>
      <c r="N1208" s="319"/>
      <c r="R1208" s="319"/>
      <c r="S1208" s="391"/>
    </row>
    <row r="1209" spans="2:19" ht="20.25" customHeight="1" x14ac:dyDescent="0.25">
      <c r="B1209" s="319"/>
      <c r="C1209" s="319"/>
      <c r="D1209" s="319"/>
      <c r="E1209" s="319"/>
      <c r="F1209" s="319"/>
      <c r="H1209" s="357"/>
      <c r="I1209" s="319"/>
      <c r="J1209" s="319"/>
      <c r="K1209" s="319"/>
      <c r="L1209" s="319"/>
      <c r="M1209" s="319"/>
      <c r="N1209" s="319"/>
      <c r="R1209" s="319"/>
      <c r="S1209" s="391"/>
    </row>
    <row r="1210" spans="2:19" ht="20.25" customHeight="1" x14ac:dyDescent="0.25">
      <c r="B1210" s="319"/>
      <c r="C1210" s="319"/>
      <c r="D1210" s="319"/>
      <c r="E1210" s="319"/>
      <c r="F1210" s="319"/>
      <c r="H1210" s="357"/>
      <c r="I1210" s="319"/>
      <c r="J1210" s="319"/>
      <c r="K1210" s="319"/>
      <c r="L1210" s="319"/>
      <c r="M1210" s="319"/>
      <c r="N1210" s="319"/>
      <c r="R1210" s="319"/>
      <c r="S1210" s="391"/>
    </row>
    <row r="1211" spans="2:19" ht="20.25" customHeight="1" x14ac:dyDescent="0.25">
      <c r="B1211" s="319"/>
      <c r="C1211" s="319"/>
      <c r="D1211" s="319"/>
      <c r="E1211" s="319"/>
      <c r="F1211" s="319"/>
      <c r="H1211" s="357"/>
      <c r="I1211" s="319"/>
      <c r="J1211" s="319"/>
      <c r="K1211" s="319"/>
      <c r="L1211" s="319"/>
      <c r="M1211" s="319"/>
      <c r="N1211" s="319"/>
      <c r="R1211" s="319"/>
      <c r="S1211" s="391"/>
    </row>
    <row r="1212" spans="2:19" ht="20.25" customHeight="1" x14ac:dyDescent="0.25">
      <c r="B1212" s="319"/>
      <c r="C1212" s="319"/>
      <c r="D1212" s="319"/>
      <c r="E1212" s="319"/>
      <c r="F1212" s="319"/>
      <c r="H1212" s="357"/>
      <c r="I1212" s="319"/>
      <c r="J1212" s="319"/>
      <c r="K1212" s="319"/>
      <c r="L1212" s="319"/>
      <c r="M1212" s="319"/>
      <c r="N1212" s="319"/>
      <c r="R1212" s="319"/>
      <c r="S1212" s="391"/>
    </row>
    <row r="1213" spans="2:19" ht="20.25" customHeight="1" x14ac:dyDescent="0.25">
      <c r="B1213" s="319"/>
      <c r="C1213" s="319"/>
      <c r="D1213" s="319"/>
      <c r="E1213" s="319"/>
      <c r="F1213" s="319"/>
      <c r="H1213" s="357"/>
      <c r="I1213" s="319"/>
      <c r="J1213" s="319"/>
      <c r="K1213" s="319"/>
      <c r="L1213" s="319"/>
      <c r="M1213" s="319"/>
      <c r="N1213" s="319"/>
      <c r="R1213" s="319"/>
      <c r="S1213" s="391"/>
    </row>
    <row r="1214" spans="2:19" ht="20.25" customHeight="1" x14ac:dyDescent="0.25">
      <c r="B1214" s="319"/>
      <c r="C1214" s="319"/>
      <c r="D1214" s="319"/>
      <c r="E1214" s="319"/>
      <c r="F1214" s="319"/>
      <c r="H1214" s="357"/>
      <c r="I1214" s="319"/>
      <c r="J1214" s="319"/>
      <c r="K1214" s="319"/>
      <c r="L1214" s="319"/>
      <c r="M1214" s="319"/>
      <c r="N1214" s="319"/>
      <c r="R1214" s="319"/>
      <c r="S1214" s="391"/>
    </row>
    <row r="1215" spans="2:19" ht="20.25" customHeight="1" x14ac:dyDescent="0.25">
      <c r="B1215" s="319"/>
      <c r="C1215" s="319"/>
      <c r="D1215" s="319"/>
      <c r="E1215" s="319"/>
      <c r="F1215" s="319"/>
      <c r="H1215" s="357"/>
      <c r="I1215" s="319"/>
      <c r="J1215" s="319"/>
      <c r="K1215" s="319"/>
      <c r="L1215" s="319"/>
      <c r="M1215" s="319"/>
      <c r="N1215" s="319"/>
      <c r="R1215" s="319"/>
      <c r="S1215" s="391"/>
    </row>
    <row r="1216" spans="2:19" ht="20.25" customHeight="1" x14ac:dyDescent="0.25">
      <c r="B1216" s="319"/>
      <c r="C1216" s="319"/>
      <c r="D1216" s="319"/>
      <c r="E1216" s="319"/>
      <c r="F1216" s="319"/>
      <c r="H1216" s="357"/>
      <c r="I1216" s="319"/>
      <c r="J1216" s="319"/>
      <c r="K1216" s="319"/>
      <c r="L1216" s="319"/>
      <c r="M1216" s="319"/>
      <c r="N1216" s="319"/>
      <c r="R1216" s="319"/>
      <c r="S1216" s="391"/>
    </row>
    <row r="1217" spans="2:19" ht="20.25" customHeight="1" x14ac:dyDescent="0.25">
      <c r="B1217" s="319"/>
      <c r="C1217" s="319"/>
      <c r="D1217" s="319"/>
      <c r="E1217" s="319"/>
      <c r="F1217" s="319"/>
      <c r="H1217" s="357"/>
      <c r="I1217" s="319"/>
      <c r="J1217" s="319"/>
      <c r="K1217" s="319"/>
      <c r="L1217" s="319"/>
      <c r="M1217" s="319"/>
      <c r="N1217" s="319"/>
      <c r="R1217" s="319"/>
      <c r="S1217" s="391"/>
    </row>
    <row r="1218" spans="2:19" ht="20.25" customHeight="1" x14ac:dyDescent="0.25">
      <c r="B1218" s="319"/>
      <c r="C1218" s="319"/>
      <c r="D1218" s="319"/>
      <c r="E1218" s="319"/>
      <c r="F1218" s="319"/>
      <c r="H1218" s="357"/>
      <c r="I1218" s="319"/>
      <c r="J1218" s="319"/>
      <c r="K1218" s="319"/>
      <c r="L1218" s="319"/>
      <c r="M1218" s="319"/>
      <c r="N1218" s="319"/>
      <c r="R1218" s="319"/>
      <c r="S1218" s="391"/>
    </row>
    <row r="1219" spans="2:19" ht="20.25" customHeight="1" x14ac:dyDescent="0.25">
      <c r="B1219" s="319"/>
      <c r="C1219" s="319"/>
      <c r="D1219" s="319"/>
      <c r="E1219" s="319"/>
      <c r="F1219" s="319"/>
      <c r="H1219" s="357"/>
      <c r="I1219" s="319"/>
      <c r="J1219" s="319"/>
      <c r="K1219" s="319"/>
      <c r="L1219" s="319"/>
      <c r="M1219" s="319"/>
      <c r="N1219" s="319"/>
      <c r="R1219" s="319"/>
      <c r="S1219" s="391"/>
    </row>
    <row r="1220" spans="2:19" ht="20.25" customHeight="1" x14ac:dyDescent="0.25">
      <c r="B1220" s="319"/>
      <c r="C1220" s="319"/>
      <c r="D1220" s="319"/>
      <c r="E1220" s="319"/>
      <c r="F1220" s="319"/>
      <c r="H1220" s="357"/>
      <c r="I1220" s="319"/>
      <c r="J1220" s="319"/>
      <c r="K1220" s="319"/>
      <c r="L1220" s="319"/>
      <c r="M1220" s="319"/>
      <c r="N1220" s="319"/>
      <c r="R1220" s="319"/>
      <c r="S1220" s="391"/>
    </row>
    <row r="1221" spans="2:19" ht="20.25" customHeight="1" x14ac:dyDescent="0.25">
      <c r="B1221" s="319"/>
      <c r="C1221" s="319"/>
      <c r="D1221" s="319"/>
      <c r="E1221" s="319"/>
      <c r="F1221" s="319"/>
      <c r="H1221" s="357"/>
      <c r="I1221" s="319"/>
      <c r="J1221" s="319"/>
      <c r="K1221" s="319"/>
      <c r="L1221" s="319"/>
      <c r="M1221" s="319"/>
      <c r="N1221" s="319"/>
      <c r="R1221" s="319"/>
      <c r="S1221" s="391"/>
    </row>
    <row r="1222" spans="2:19" ht="20.25" customHeight="1" x14ac:dyDescent="0.25">
      <c r="B1222" s="319"/>
      <c r="C1222" s="319"/>
      <c r="D1222" s="319"/>
      <c r="E1222" s="319"/>
      <c r="F1222" s="319"/>
      <c r="H1222" s="357"/>
      <c r="I1222" s="319"/>
      <c r="J1222" s="319"/>
      <c r="K1222" s="319"/>
      <c r="L1222" s="319"/>
      <c r="M1222" s="319"/>
      <c r="N1222" s="319"/>
      <c r="R1222" s="319"/>
      <c r="S1222" s="391"/>
    </row>
    <row r="1223" spans="2:19" ht="20.25" customHeight="1" x14ac:dyDescent="0.25">
      <c r="B1223" s="319"/>
      <c r="C1223" s="319"/>
      <c r="D1223" s="319"/>
      <c r="E1223" s="319"/>
      <c r="F1223" s="319"/>
      <c r="H1223" s="357"/>
      <c r="I1223" s="319"/>
      <c r="J1223" s="319"/>
      <c r="K1223" s="319"/>
      <c r="L1223" s="319"/>
      <c r="M1223" s="319"/>
      <c r="N1223" s="319"/>
      <c r="R1223" s="319"/>
      <c r="S1223" s="391"/>
    </row>
    <row r="1224" spans="2:19" ht="20.25" customHeight="1" x14ac:dyDescent="0.25">
      <c r="B1224" s="319"/>
      <c r="C1224" s="319"/>
      <c r="D1224" s="319"/>
      <c r="E1224" s="319"/>
      <c r="F1224" s="319"/>
      <c r="H1224" s="357"/>
      <c r="I1224" s="319"/>
      <c r="J1224" s="319"/>
      <c r="K1224" s="319"/>
      <c r="L1224" s="319"/>
      <c r="M1224" s="319"/>
      <c r="N1224" s="319"/>
      <c r="R1224" s="319"/>
      <c r="S1224" s="391"/>
    </row>
    <row r="1225" spans="2:19" ht="20.25" customHeight="1" x14ac:dyDescent="0.25">
      <c r="B1225" s="319"/>
      <c r="C1225" s="319"/>
      <c r="D1225" s="319"/>
      <c r="E1225" s="319"/>
      <c r="F1225" s="319"/>
      <c r="H1225" s="357"/>
      <c r="I1225" s="319"/>
      <c r="J1225" s="319"/>
      <c r="K1225" s="319"/>
      <c r="L1225" s="319"/>
      <c r="M1225" s="319"/>
      <c r="N1225" s="319"/>
      <c r="R1225" s="319"/>
      <c r="S1225" s="391"/>
    </row>
    <row r="1226" spans="2:19" ht="20.25" customHeight="1" x14ac:dyDescent="0.25">
      <c r="B1226" s="319"/>
      <c r="C1226" s="319"/>
      <c r="D1226" s="319"/>
      <c r="E1226" s="319"/>
      <c r="F1226" s="319"/>
      <c r="H1226" s="357"/>
      <c r="I1226" s="319"/>
      <c r="J1226" s="319"/>
      <c r="K1226" s="319"/>
      <c r="L1226" s="319"/>
      <c r="M1226" s="319"/>
      <c r="N1226" s="319"/>
      <c r="R1226" s="319"/>
      <c r="S1226" s="391"/>
    </row>
    <row r="1227" spans="2:19" ht="20.25" customHeight="1" x14ac:dyDescent="0.25">
      <c r="B1227" s="319"/>
      <c r="C1227" s="319"/>
      <c r="D1227" s="319"/>
      <c r="E1227" s="319"/>
      <c r="F1227" s="319"/>
      <c r="H1227" s="357"/>
      <c r="I1227" s="319"/>
      <c r="J1227" s="319"/>
      <c r="K1227" s="319"/>
      <c r="L1227" s="319"/>
      <c r="M1227" s="319"/>
      <c r="N1227" s="319"/>
      <c r="R1227" s="319"/>
      <c r="S1227" s="391"/>
    </row>
    <row r="1228" spans="2:19" ht="20.25" customHeight="1" x14ac:dyDescent="0.25">
      <c r="B1228" s="319"/>
      <c r="C1228" s="319"/>
      <c r="D1228" s="319"/>
      <c r="E1228" s="319"/>
      <c r="F1228" s="319"/>
      <c r="H1228" s="357"/>
      <c r="I1228" s="319"/>
      <c r="J1228" s="319"/>
      <c r="K1228" s="319"/>
      <c r="L1228" s="319"/>
      <c r="M1228" s="319"/>
      <c r="N1228" s="319"/>
      <c r="R1228" s="319"/>
      <c r="S1228" s="391"/>
    </row>
    <row r="1229" spans="2:19" ht="20.25" customHeight="1" x14ac:dyDescent="0.25">
      <c r="B1229" s="319"/>
      <c r="C1229" s="319"/>
      <c r="D1229" s="319"/>
      <c r="E1229" s="319"/>
      <c r="F1229" s="319"/>
      <c r="H1229" s="357"/>
      <c r="I1229" s="319"/>
      <c r="J1229" s="319"/>
      <c r="K1229" s="319"/>
      <c r="L1229" s="319"/>
      <c r="M1229" s="319"/>
      <c r="N1229" s="319"/>
      <c r="R1229" s="319"/>
      <c r="S1229" s="391"/>
    </row>
    <row r="1230" spans="2:19" ht="20.25" customHeight="1" x14ac:dyDescent="0.25">
      <c r="B1230" s="319"/>
      <c r="C1230" s="319"/>
      <c r="D1230" s="319"/>
      <c r="E1230" s="319"/>
      <c r="F1230" s="319"/>
      <c r="H1230" s="357"/>
      <c r="I1230" s="319"/>
      <c r="J1230" s="319"/>
      <c r="K1230" s="319"/>
      <c r="L1230" s="319"/>
      <c r="M1230" s="319"/>
      <c r="N1230" s="319"/>
      <c r="R1230" s="319"/>
      <c r="S1230" s="391"/>
    </row>
    <row r="1231" spans="2:19" ht="20.25" customHeight="1" x14ac:dyDescent="0.25">
      <c r="B1231" s="319"/>
      <c r="C1231" s="319"/>
      <c r="D1231" s="319"/>
      <c r="E1231" s="319"/>
      <c r="F1231" s="319"/>
      <c r="H1231" s="357"/>
      <c r="I1231" s="319"/>
      <c r="J1231" s="319"/>
      <c r="K1231" s="319"/>
      <c r="L1231" s="319"/>
      <c r="M1231" s="319"/>
      <c r="N1231" s="319"/>
      <c r="R1231" s="319"/>
      <c r="S1231" s="391"/>
    </row>
    <row r="1232" spans="2:19" ht="20.25" customHeight="1" x14ac:dyDescent="0.25">
      <c r="B1232" s="319"/>
      <c r="C1232" s="319"/>
      <c r="D1232" s="319"/>
      <c r="E1232" s="319"/>
      <c r="F1232" s="319"/>
      <c r="H1232" s="357"/>
      <c r="I1232" s="319"/>
      <c r="J1232" s="319"/>
      <c r="K1232" s="319"/>
      <c r="L1232" s="319"/>
      <c r="M1232" s="319"/>
      <c r="N1232" s="319"/>
      <c r="R1232" s="319"/>
      <c r="S1232" s="391"/>
    </row>
    <row r="1233" spans="2:19" ht="20.25" customHeight="1" x14ac:dyDescent="0.25">
      <c r="B1233" s="319"/>
      <c r="C1233" s="319"/>
      <c r="D1233" s="319"/>
      <c r="E1233" s="319"/>
      <c r="F1233" s="319"/>
      <c r="H1233" s="357"/>
      <c r="I1233" s="319"/>
      <c r="J1233" s="319"/>
      <c r="K1233" s="319"/>
      <c r="L1233" s="319"/>
      <c r="M1233" s="319"/>
      <c r="N1233" s="319"/>
      <c r="R1233" s="319"/>
      <c r="S1233" s="391"/>
    </row>
    <row r="1234" spans="2:19" ht="20.25" customHeight="1" x14ac:dyDescent="0.25">
      <c r="B1234" s="319"/>
      <c r="C1234" s="319"/>
      <c r="D1234" s="319"/>
      <c r="E1234" s="319"/>
      <c r="F1234" s="319"/>
      <c r="H1234" s="357"/>
      <c r="I1234" s="319"/>
      <c r="J1234" s="319"/>
      <c r="K1234" s="319"/>
      <c r="L1234" s="319"/>
      <c r="M1234" s="319"/>
      <c r="N1234" s="319"/>
      <c r="R1234" s="319"/>
      <c r="S1234" s="391"/>
    </row>
    <row r="1235" spans="2:19" ht="20.25" customHeight="1" x14ac:dyDescent="0.25">
      <c r="B1235" s="319"/>
      <c r="C1235" s="319"/>
      <c r="D1235" s="319"/>
      <c r="E1235" s="319"/>
      <c r="F1235" s="319"/>
      <c r="H1235" s="357"/>
      <c r="I1235" s="319"/>
      <c r="J1235" s="319"/>
      <c r="K1235" s="319"/>
      <c r="L1235" s="319"/>
      <c r="M1235" s="319"/>
      <c r="N1235" s="319"/>
      <c r="R1235" s="319"/>
      <c r="S1235" s="391"/>
    </row>
    <row r="1236" spans="2:19" ht="20.25" customHeight="1" x14ac:dyDescent="0.25">
      <c r="B1236" s="319"/>
      <c r="C1236" s="319"/>
      <c r="D1236" s="319"/>
      <c r="E1236" s="319"/>
      <c r="F1236" s="319"/>
      <c r="H1236" s="357"/>
      <c r="I1236" s="319"/>
      <c r="J1236" s="319"/>
      <c r="K1236" s="319"/>
      <c r="L1236" s="319"/>
      <c r="M1236" s="319"/>
      <c r="N1236" s="319"/>
      <c r="R1236" s="319"/>
      <c r="S1236" s="391"/>
    </row>
    <row r="1237" spans="2:19" ht="20.25" customHeight="1" x14ac:dyDescent="0.25">
      <c r="B1237" s="319"/>
      <c r="C1237" s="319"/>
      <c r="D1237" s="319"/>
      <c r="E1237" s="319"/>
      <c r="F1237" s="319"/>
      <c r="H1237" s="357"/>
      <c r="I1237" s="319"/>
      <c r="J1237" s="319"/>
      <c r="K1237" s="319"/>
      <c r="L1237" s="319"/>
      <c r="M1237" s="319"/>
      <c r="N1237" s="319"/>
      <c r="R1237" s="319"/>
      <c r="S1237" s="391"/>
    </row>
    <row r="1238" spans="2:19" ht="20.25" customHeight="1" x14ac:dyDescent="0.25">
      <c r="B1238" s="319"/>
      <c r="C1238" s="319"/>
      <c r="D1238" s="319"/>
      <c r="E1238" s="319"/>
      <c r="F1238" s="319"/>
      <c r="H1238" s="357"/>
      <c r="I1238" s="319"/>
      <c r="J1238" s="319"/>
      <c r="K1238" s="319"/>
      <c r="L1238" s="319"/>
      <c r="M1238" s="319"/>
      <c r="N1238" s="319"/>
      <c r="R1238" s="319"/>
      <c r="S1238" s="391"/>
    </row>
    <row r="1239" spans="2:19" ht="20.25" customHeight="1" x14ac:dyDescent="0.25">
      <c r="B1239" s="319"/>
      <c r="C1239" s="319"/>
      <c r="D1239" s="319"/>
      <c r="E1239" s="319"/>
      <c r="F1239" s="319"/>
      <c r="H1239" s="357"/>
      <c r="I1239" s="319"/>
      <c r="J1239" s="319"/>
      <c r="K1239" s="319"/>
      <c r="L1239" s="319"/>
      <c r="M1239" s="319"/>
      <c r="N1239" s="319"/>
      <c r="R1239" s="319"/>
      <c r="S1239" s="391"/>
    </row>
    <row r="1240" spans="2:19" ht="20.25" customHeight="1" x14ac:dyDescent="0.25">
      <c r="B1240" s="319"/>
      <c r="C1240" s="319"/>
      <c r="D1240" s="319"/>
      <c r="E1240" s="319"/>
      <c r="F1240" s="319"/>
      <c r="H1240" s="357"/>
      <c r="I1240" s="319"/>
      <c r="J1240" s="319"/>
      <c r="K1240" s="319"/>
      <c r="L1240" s="319"/>
      <c r="M1240" s="319"/>
      <c r="N1240" s="319"/>
      <c r="R1240" s="319"/>
      <c r="S1240" s="391"/>
    </row>
    <row r="1241" spans="2:19" ht="20.25" customHeight="1" x14ac:dyDescent="0.25">
      <c r="B1241" s="319"/>
      <c r="C1241" s="319"/>
      <c r="D1241" s="319"/>
      <c r="E1241" s="319"/>
      <c r="F1241" s="319"/>
      <c r="H1241" s="357"/>
      <c r="I1241" s="319"/>
      <c r="J1241" s="319"/>
      <c r="K1241" s="319"/>
      <c r="L1241" s="319"/>
      <c r="M1241" s="319"/>
      <c r="N1241" s="319"/>
      <c r="R1241" s="319"/>
      <c r="S1241" s="391"/>
    </row>
    <row r="1242" spans="2:19" ht="20.25" customHeight="1" x14ac:dyDescent="0.25">
      <c r="B1242" s="319"/>
      <c r="C1242" s="319"/>
      <c r="D1242" s="319"/>
      <c r="E1242" s="319"/>
      <c r="F1242" s="319"/>
      <c r="H1242" s="357"/>
      <c r="I1242" s="319"/>
      <c r="J1242" s="319"/>
      <c r="K1242" s="319"/>
      <c r="L1242" s="319"/>
      <c r="M1242" s="319"/>
      <c r="N1242" s="319"/>
      <c r="R1242" s="319"/>
      <c r="S1242" s="391"/>
    </row>
    <row r="1243" spans="2:19" ht="20.25" customHeight="1" x14ac:dyDescent="0.25">
      <c r="B1243" s="319"/>
      <c r="C1243" s="319"/>
      <c r="D1243" s="319"/>
      <c r="E1243" s="319"/>
      <c r="F1243" s="319"/>
      <c r="H1243" s="357"/>
      <c r="I1243" s="319"/>
      <c r="J1243" s="319"/>
      <c r="K1243" s="319"/>
      <c r="L1243" s="319"/>
      <c r="M1243" s="319"/>
      <c r="N1243" s="319"/>
      <c r="R1243" s="319"/>
      <c r="S1243" s="391"/>
    </row>
    <row r="1244" spans="2:19" ht="20.25" customHeight="1" x14ac:dyDescent="0.25">
      <c r="B1244" s="319"/>
      <c r="C1244" s="319"/>
      <c r="D1244" s="319"/>
      <c r="E1244" s="319"/>
      <c r="F1244" s="319"/>
      <c r="H1244" s="357"/>
      <c r="I1244" s="319"/>
      <c r="J1244" s="319"/>
      <c r="K1244" s="319"/>
      <c r="L1244" s="319"/>
      <c r="M1244" s="319"/>
      <c r="N1244" s="319"/>
      <c r="R1244" s="319"/>
      <c r="S1244" s="391"/>
    </row>
    <row r="1245" spans="2:19" ht="20.25" customHeight="1" x14ac:dyDescent="0.25">
      <c r="B1245" s="319"/>
      <c r="C1245" s="319"/>
      <c r="D1245" s="319"/>
      <c r="E1245" s="319"/>
      <c r="F1245" s="319"/>
      <c r="H1245" s="357"/>
      <c r="I1245" s="319"/>
      <c r="J1245" s="319"/>
      <c r="K1245" s="319"/>
      <c r="L1245" s="319"/>
      <c r="M1245" s="319"/>
      <c r="N1245" s="319"/>
      <c r="R1245" s="319"/>
      <c r="S1245" s="391"/>
    </row>
    <row r="1246" spans="2:19" ht="20.25" customHeight="1" x14ac:dyDescent="0.25">
      <c r="B1246" s="319"/>
      <c r="C1246" s="319"/>
      <c r="D1246" s="319"/>
      <c r="E1246" s="319"/>
      <c r="F1246" s="319"/>
      <c r="H1246" s="357"/>
      <c r="I1246" s="319"/>
      <c r="J1246" s="319"/>
      <c r="K1246" s="319"/>
      <c r="L1246" s="319"/>
      <c r="M1246" s="319"/>
      <c r="N1246" s="319"/>
      <c r="R1246" s="319"/>
      <c r="S1246" s="391"/>
    </row>
    <row r="1247" spans="2:19" ht="20.25" customHeight="1" x14ac:dyDescent="0.25">
      <c r="B1247" s="319"/>
      <c r="C1247" s="319"/>
      <c r="D1247" s="319"/>
      <c r="E1247" s="319"/>
      <c r="F1247" s="319"/>
      <c r="H1247" s="357"/>
      <c r="I1247" s="319"/>
      <c r="J1247" s="319"/>
      <c r="K1247" s="319"/>
      <c r="L1247" s="319"/>
      <c r="M1247" s="319"/>
      <c r="N1247" s="319"/>
      <c r="R1247" s="319"/>
      <c r="S1247" s="391"/>
    </row>
    <row r="1248" spans="2:19" ht="20.25" customHeight="1" x14ac:dyDescent="0.25">
      <c r="B1248" s="319"/>
      <c r="C1248" s="319"/>
      <c r="D1248" s="319"/>
      <c r="E1248" s="319"/>
      <c r="F1248" s="319"/>
      <c r="H1248" s="357"/>
      <c r="I1248" s="319"/>
      <c r="J1248" s="319"/>
      <c r="K1248" s="319"/>
      <c r="L1248" s="319"/>
      <c r="M1248" s="319"/>
      <c r="N1248" s="319"/>
      <c r="R1248" s="319"/>
      <c r="S1248" s="391"/>
    </row>
    <row r="1249" spans="2:19" ht="20.25" customHeight="1" x14ac:dyDescent="0.25">
      <c r="B1249" s="319"/>
      <c r="C1249" s="319"/>
      <c r="D1249" s="319"/>
      <c r="E1249" s="319"/>
      <c r="F1249" s="319"/>
      <c r="H1249" s="357"/>
      <c r="I1249" s="319"/>
      <c r="J1249" s="319"/>
      <c r="K1249" s="319"/>
      <c r="L1249" s="319"/>
      <c r="M1249" s="319"/>
      <c r="N1249" s="319"/>
      <c r="R1249" s="319"/>
      <c r="S1249" s="391"/>
    </row>
    <row r="1250" spans="2:19" ht="20.25" customHeight="1" x14ac:dyDescent="0.25">
      <c r="B1250" s="319"/>
      <c r="C1250" s="319"/>
      <c r="D1250" s="319"/>
      <c r="E1250" s="319"/>
      <c r="F1250" s="319"/>
      <c r="H1250" s="357"/>
      <c r="I1250" s="319"/>
      <c r="J1250" s="319"/>
      <c r="K1250" s="319"/>
      <c r="L1250" s="319"/>
      <c r="M1250" s="319"/>
      <c r="N1250" s="319"/>
      <c r="R1250" s="319"/>
      <c r="S1250" s="391"/>
    </row>
    <row r="1251" spans="2:19" ht="20.25" customHeight="1" x14ac:dyDescent="0.25">
      <c r="B1251" s="319"/>
      <c r="C1251" s="319"/>
      <c r="D1251" s="319"/>
      <c r="E1251" s="319"/>
      <c r="F1251" s="319"/>
      <c r="H1251" s="357"/>
      <c r="I1251" s="319"/>
      <c r="J1251" s="319"/>
      <c r="K1251" s="319"/>
      <c r="L1251" s="319"/>
      <c r="M1251" s="319"/>
      <c r="N1251" s="319"/>
      <c r="R1251" s="319"/>
      <c r="S1251" s="391"/>
    </row>
    <row r="1252" spans="2:19" ht="20.25" customHeight="1" x14ac:dyDescent="0.25">
      <c r="B1252" s="319"/>
      <c r="C1252" s="319"/>
      <c r="D1252" s="319"/>
      <c r="E1252" s="319"/>
      <c r="F1252" s="319"/>
      <c r="H1252" s="357"/>
      <c r="I1252" s="319"/>
      <c r="J1252" s="319"/>
      <c r="K1252" s="319"/>
      <c r="L1252" s="319"/>
      <c r="M1252" s="319"/>
      <c r="N1252" s="319"/>
      <c r="R1252" s="319"/>
      <c r="S1252" s="391"/>
    </row>
    <row r="1253" spans="2:19" ht="20.25" customHeight="1" x14ac:dyDescent="0.25">
      <c r="B1253" s="319"/>
      <c r="C1253" s="319"/>
      <c r="D1253" s="319"/>
      <c r="E1253" s="319"/>
      <c r="F1253" s="319"/>
      <c r="H1253" s="357"/>
      <c r="I1253" s="319"/>
      <c r="J1253" s="319"/>
      <c r="K1253" s="319"/>
      <c r="L1253" s="319"/>
      <c r="M1253" s="319"/>
      <c r="N1253" s="319"/>
      <c r="R1253" s="319"/>
      <c r="S1253" s="391"/>
    </row>
    <row r="1254" spans="2:19" ht="20.25" customHeight="1" x14ac:dyDescent="0.25">
      <c r="B1254" s="319"/>
      <c r="C1254" s="319"/>
      <c r="D1254" s="319"/>
      <c r="E1254" s="319"/>
      <c r="F1254" s="319"/>
      <c r="H1254" s="357"/>
      <c r="I1254" s="319"/>
      <c r="J1254" s="319"/>
      <c r="K1254" s="319"/>
      <c r="L1254" s="319"/>
      <c r="M1254" s="319"/>
      <c r="N1254" s="319"/>
      <c r="R1254" s="319"/>
      <c r="S1254" s="391"/>
    </row>
    <row r="1255" spans="2:19" ht="20.25" customHeight="1" x14ac:dyDescent="0.25">
      <c r="B1255" s="319"/>
      <c r="C1255" s="319"/>
      <c r="D1255" s="319"/>
      <c r="E1255" s="319"/>
      <c r="F1255" s="319"/>
      <c r="H1255" s="357"/>
      <c r="I1255" s="319"/>
      <c r="J1255" s="319"/>
      <c r="K1255" s="319"/>
      <c r="L1255" s="319"/>
      <c r="M1255" s="319"/>
      <c r="N1255" s="319"/>
      <c r="R1255" s="319"/>
      <c r="S1255" s="391"/>
    </row>
    <row r="1256" spans="2:19" ht="20.25" customHeight="1" x14ac:dyDescent="0.25">
      <c r="B1256" s="319"/>
      <c r="C1256" s="319"/>
      <c r="D1256" s="319"/>
      <c r="E1256" s="319"/>
      <c r="F1256" s="319"/>
      <c r="H1256" s="357"/>
      <c r="I1256" s="319"/>
      <c r="J1256" s="319"/>
      <c r="K1256" s="319"/>
      <c r="L1256" s="319"/>
      <c r="M1256" s="319"/>
      <c r="N1256" s="319"/>
      <c r="R1256" s="319"/>
      <c r="S1256" s="391"/>
    </row>
    <row r="1257" spans="2:19" ht="20.25" customHeight="1" x14ac:dyDescent="0.25">
      <c r="B1257" s="319"/>
      <c r="C1257" s="319"/>
      <c r="D1257" s="319"/>
      <c r="E1257" s="319"/>
      <c r="F1257" s="319"/>
      <c r="H1257" s="357"/>
      <c r="I1257" s="319"/>
      <c r="J1257" s="319"/>
      <c r="K1257" s="319"/>
      <c r="L1257" s="319"/>
      <c r="M1257" s="319"/>
      <c r="N1257" s="319"/>
      <c r="R1257" s="319"/>
      <c r="S1257" s="391"/>
    </row>
    <row r="1258" spans="2:19" ht="20.25" customHeight="1" x14ac:dyDescent="0.25">
      <c r="B1258" s="319"/>
      <c r="C1258" s="319"/>
      <c r="D1258" s="319"/>
      <c r="E1258" s="319"/>
      <c r="F1258" s="319"/>
      <c r="H1258" s="357"/>
      <c r="I1258" s="319"/>
      <c r="J1258" s="319"/>
      <c r="K1258" s="319"/>
      <c r="L1258" s="319"/>
      <c r="M1258" s="319"/>
      <c r="N1258" s="319"/>
      <c r="R1258" s="319"/>
      <c r="S1258" s="391"/>
    </row>
    <row r="1259" spans="2:19" ht="20.25" customHeight="1" x14ac:dyDescent="0.25">
      <c r="B1259" s="319"/>
      <c r="C1259" s="319"/>
      <c r="D1259" s="319"/>
      <c r="E1259" s="319"/>
      <c r="F1259" s="319"/>
      <c r="H1259" s="357"/>
      <c r="I1259" s="319"/>
      <c r="J1259" s="319"/>
      <c r="K1259" s="319"/>
      <c r="L1259" s="319"/>
      <c r="M1259" s="319"/>
      <c r="N1259" s="319"/>
      <c r="R1259" s="319"/>
      <c r="S1259" s="391"/>
    </row>
    <row r="1260" spans="2:19" ht="20.25" customHeight="1" x14ac:dyDescent="0.25">
      <c r="B1260" s="319"/>
      <c r="C1260" s="319"/>
      <c r="D1260" s="319"/>
      <c r="E1260" s="319"/>
      <c r="F1260" s="319"/>
      <c r="H1260" s="357"/>
      <c r="I1260" s="319"/>
      <c r="J1260" s="319"/>
      <c r="K1260" s="319"/>
      <c r="L1260" s="319"/>
      <c r="M1260" s="319"/>
      <c r="N1260" s="319"/>
      <c r="R1260" s="319"/>
      <c r="S1260" s="391"/>
    </row>
    <row r="1261" spans="2:19" ht="20.25" customHeight="1" x14ac:dyDescent="0.25">
      <c r="B1261" s="319"/>
      <c r="C1261" s="319"/>
      <c r="D1261" s="319"/>
      <c r="E1261" s="319"/>
      <c r="F1261" s="319"/>
      <c r="H1261" s="357"/>
      <c r="I1261" s="319"/>
      <c r="J1261" s="319"/>
      <c r="K1261" s="319"/>
      <c r="L1261" s="319"/>
      <c r="M1261" s="319"/>
      <c r="N1261" s="319"/>
      <c r="R1261" s="319"/>
      <c r="S1261" s="391"/>
    </row>
    <row r="1262" spans="2:19" ht="20.25" customHeight="1" x14ac:dyDescent="0.25">
      <c r="B1262" s="319"/>
      <c r="C1262" s="319"/>
      <c r="D1262" s="319"/>
      <c r="E1262" s="319"/>
      <c r="F1262" s="319"/>
      <c r="H1262" s="357"/>
      <c r="I1262" s="319"/>
      <c r="J1262" s="319"/>
      <c r="K1262" s="319"/>
      <c r="L1262" s="319"/>
      <c r="M1262" s="319"/>
      <c r="N1262" s="319"/>
      <c r="R1262" s="319"/>
      <c r="S1262" s="391"/>
    </row>
    <row r="1263" spans="2:19" ht="20.25" customHeight="1" x14ac:dyDescent="0.25">
      <c r="B1263" s="319"/>
      <c r="C1263" s="319"/>
      <c r="D1263" s="319"/>
      <c r="E1263" s="319"/>
      <c r="F1263" s="319"/>
      <c r="H1263" s="357"/>
      <c r="I1263" s="319"/>
      <c r="J1263" s="319"/>
      <c r="K1263" s="319"/>
      <c r="L1263" s="319"/>
      <c r="M1263" s="319"/>
      <c r="N1263" s="319"/>
      <c r="R1263" s="319"/>
      <c r="S1263" s="391"/>
    </row>
    <row r="1264" spans="2:19" ht="20.25" customHeight="1" x14ac:dyDescent="0.25">
      <c r="B1264" s="319"/>
      <c r="C1264" s="319"/>
      <c r="D1264" s="319"/>
      <c r="E1264" s="319"/>
      <c r="F1264" s="319"/>
      <c r="H1264" s="357"/>
      <c r="I1264" s="319"/>
      <c r="J1264" s="319"/>
      <c r="K1264" s="319"/>
      <c r="L1264" s="319"/>
      <c r="M1264" s="319"/>
      <c r="N1264" s="319"/>
      <c r="R1264" s="319"/>
      <c r="S1264" s="391"/>
    </row>
    <row r="1265" spans="2:19" ht="20.25" customHeight="1" x14ac:dyDescent="0.25">
      <c r="B1265" s="319"/>
      <c r="C1265" s="319"/>
      <c r="D1265" s="319"/>
      <c r="E1265" s="319"/>
      <c r="F1265" s="319"/>
      <c r="H1265" s="357"/>
      <c r="I1265" s="319"/>
      <c r="J1265" s="319"/>
      <c r="K1265" s="319"/>
      <c r="L1265" s="319"/>
      <c r="M1265" s="319"/>
      <c r="N1265" s="319"/>
      <c r="R1265" s="319"/>
      <c r="S1265" s="391"/>
    </row>
    <row r="1266" spans="2:19" ht="20.25" customHeight="1" x14ac:dyDescent="0.25">
      <c r="B1266" s="319"/>
      <c r="C1266" s="319"/>
      <c r="D1266" s="319"/>
      <c r="E1266" s="319"/>
      <c r="F1266" s="319"/>
      <c r="H1266" s="357"/>
      <c r="I1266" s="319"/>
      <c r="J1266" s="319"/>
      <c r="K1266" s="319"/>
      <c r="L1266" s="319"/>
      <c r="M1266" s="319"/>
      <c r="N1266" s="319"/>
      <c r="R1266" s="319"/>
      <c r="S1266" s="391"/>
    </row>
    <row r="1267" spans="2:19" ht="20.25" customHeight="1" x14ac:dyDescent="0.25">
      <c r="B1267" s="319"/>
      <c r="C1267" s="319"/>
      <c r="D1267" s="319"/>
      <c r="E1267" s="319"/>
      <c r="F1267" s="319"/>
      <c r="H1267" s="357"/>
      <c r="I1267" s="319"/>
      <c r="J1267" s="319"/>
      <c r="K1267" s="319"/>
      <c r="L1267" s="319"/>
      <c r="M1267" s="319"/>
      <c r="N1267" s="319"/>
      <c r="R1267" s="319"/>
      <c r="S1267" s="391"/>
    </row>
    <row r="1268" spans="2:19" ht="20.25" customHeight="1" x14ac:dyDescent="0.25">
      <c r="B1268" s="319"/>
      <c r="C1268" s="319"/>
      <c r="D1268" s="319"/>
      <c r="E1268" s="319"/>
      <c r="F1268" s="319"/>
      <c r="H1268" s="357"/>
      <c r="I1268" s="319"/>
      <c r="J1268" s="319"/>
      <c r="K1268" s="319"/>
      <c r="L1268" s="319"/>
      <c r="M1268" s="319"/>
      <c r="N1268" s="319"/>
      <c r="R1268" s="319"/>
      <c r="S1268" s="391"/>
    </row>
    <row r="1269" spans="2:19" ht="20.25" customHeight="1" x14ac:dyDescent="0.25">
      <c r="B1269" s="319"/>
      <c r="C1269" s="319"/>
      <c r="D1269" s="319"/>
      <c r="E1269" s="319"/>
      <c r="F1269" s="319"/>
      <c r="H1269" s="357"/>
      <c r="I1269" s="319"/>
      <c r="J1269" s="319"/>
      <c r="K1269" s="319"/>
      <c r="L1269" s="319"/>
      <c r="M1269" s="319"/>
      <c r="N1269" s="319"/>
      <c r="R1269" s="319"/>
      <c r="S1269" s="391"/>
    </row>
    <row r="1270" spans="2:19" ht="20.25" customHeight="1" x14ac:dyDescent="0.25">
      <c r="B1270" s="319"/>
      <c r="C1270" s="319"/>
      <c r="D1270" s="319"/>
      <c r="E1270" s="319"/>
      <c r="F1270" s="319"/>
      <c r="H1270" s="357"/>
      <c r="I1270" s="319"/>
      <c r="J1270" s="319"/>
      <c r="K1270" s="319"/>
      <c r="L1270" s="319"/>
      <c r="M1270" s="319"/>
      <c r="N1270" s="319"/>
      <c r="R1270" s="319"/>
      <c r="S1270" s="391"/>
    </row>
    <row r="1271" spans="2:19" ht="20.25" customHeight="1" x14ac:dyDescent="0.25">
      <c r="B1271" s="319"/>
      <c r="C1271" s="319"/>
      <c r="D1271" s="319"/>
      <c r="E1271" s="319"/>
      <c r="F1271" s="319"/>
      <c r="H1271" s="357"/>
      <c r="I1271" s="319"/>
      <c r="J1271" s="319"/>
      <c r="K1271" s="319"/>
      <c r="L1271" s="319"/>
      <c r="M1271" s="319"/>
      <c r="N1271" s="319"/>
      <c r="R1271" s="319"/>
      <c r="S1271" s="391"/>
    </row>
    <row r="1272" spans="2:19" ht="20.25" customHeight="1" x14ac:dyDescent="0.25">
      <c r="B1272" s="319"/>
      <c r="C1272" s="319"/>
      <c r="D1272" s="319"/>
      <c r="E1272" s="319"/>
      <c r="F1272" s="319"/>
      <c r="H1272" s="357"/>
      <c r="I1272" s="319"/>
      <c r="J1272" s="319"/>
      <c r="K1272" s="319"/>
      <c r="L1272" s="319"/>
      <c r="M1272" s="319"/>
      <c r="N1272" s="319"/>
      <c r="R1272" s="319"/>
      <c r="S1272" s="391"/>
    </row>
    <row r="1273" spans="2:19" ht="20.25" customHeight="1" x14ac:dyDescent="0.25">
      <c r="B1273" s="319"/>
      <c r="C1273" s="319"/>
      <c r="D1273" s="319"/>
      <c r="E1273" s="319"/>
      <c r="F1273" s="319"/>
      <c r="H1273" s="357"/>
      <c r="I1273" s="319"/>
      <c r="J1273" s="319"/>
      <c r="K1273" s="319"/>
      <c r="L1273" s="319"/>
      <c r="M1273" s="319"/>
      <c r="N1273" s="319"/>
      <c r="R1273" s="319"/>
      <c r="S1273" s="391"/>
    </row>
    <row r="1274" spans="2:19" ht="20.25" customHeight="1" x14ac:dyDescent="0.25">
      <c r="B1274" s="319"/>
      <c r="C1274" s="319"/>
      <c r="D1274" s="319"/>
      <c r="E1274" s="319"/>
      <c r="F1274" s="319"/>
      <c r="H1274" s="357"/>
      <c r="I1274" s="319"/>
      <c r="J1274" s="319"/>
      <c r="K1274" s="319"/>
      <c r="L1274" s="319"/>
      <c r="M1274" s="319"/>
      <c r="N1274" s="319"/>
      <c r="R1274" s="319"/>
      <c r="S1274" s="391"/>
    </row>
    <row r="1275" spans="2:19" ht="20.25" customHeight="1" x14ac:dyDescent="0.25">
      <c r="B1275" s="319"/>
      <c r="C1275" s="319"/>
      <c r="D1275" s="319"/>
      <c r="E1275" s="319"/>
      <c r="F1275" s="319"/>
      <c r="H1275" s="357"/>
      <c r="I1275" s="319"/>
      <c r="J1275" s="319"/>
      <c r="K1275" s="319"/>
      <c r="L1275" s="319"/>
      <c r="M1275" s="319"/>
      <c r="N1275" s="319"/>
      <c r="R1275" s="319"/>
      <c r="S1275" s="391"/>
    </row>
    <row r="1276" spans="2:19" ht="20.25" customHeight="1" x14ac:dyDescent="0.25">
      <c r="B1276" s="319"/>
      <c r="C1276" s="319"/>
      <c r="D1276" s="319"/>
      <c r="E1276" s="319"/>
      <c r="F1276" s="319"/>
      <c r="H1276" s="357"/>
      <c r="I1276" s="319"/>
      <c r="J1276" s="319"/>
      <c r="K1276" s="319"/>
      <c r="L1276" s="319"/>
      <c r="M1276" s="319"/>
      <c r="N1276" s="319"/>
      <c r="R1276" s="319"/>
      <c r="S1276" s="391"/>
    </row>
    <row r="1277" spans="2:19" ht="20.25" customHeight="1" x14ac:dyDescent="0.25">
      <c r="B1277" s="319"/>
      <c r="C1277" s="319"/>
      <c r="D1277" s="319"/>
      <c r="E1277" s="319"/>
      <c r="F1277" s="319"/>
      <c r="H1277" s="357"/>
      <c r="I1277" s="319"/>
      <c r="J1277" s="319"/>
      <c r="K1277" s="319"/>
      <c r="L1277" s="319"/>
      <c r="M1277" s="319"/>
      <c r="N1277" s="319"/>
      <c r="R1277" s="319"/>
      <c r="S1277" s="391"/>
    </row>
    <row r="1278" spans="2:19" ht="20.25" customHeight="1" x14ac:dyDescent="0.25">
      <c r="B1278" s="319"/>
      <c r="C1278" s="319"/>
      <c r="D1278" s="319"/>
      <c r="E1278" s="319"/>
      <c r="F1278" s="319"/>
      <c r="H1278" s="357"/>
      <c r="I1278" s="319"/>
      <c r="J1278" s="319"/>
      <c r="K1278" s="319"/>
      <c r="L1278" s="319"/>
      <c r="M1278" s="319"/>
      <c r="N1278" s="319"/>
      <c r="R1278" s="319"/>
      <c r="S1278" s="391"/>
    </row>
    <row r="1279" spans="2:19" ht="20.25" customHeight="1" x14ac:dyDescent="0.25">
      <c r="B1279" s="319"/>
      <c r="C1279" s="319"/>
      <c r="D1279" s="319"/>
      <c r="E1279" s="319"/>
      <c r="F1279" s="319"/>
      <c r="H1279" s="357"/>
      <c r="I1279" s="319"/>
      <c r="J1279" s="319"/>
      <c r="K1279" s="319"/>
      <c r="L1279" s="319"/>
      <c r="M1279" s="319"/>
      <c r="N1279" s="319"/>
      <c r="R1279" s="319"/>
      <c r="S1279" s="391"/>
    </row>
    <row r="1280" spans="2:19" ht="20.25" customHeight="1" x14ac:dyDescent="0.25">
      <c r="B1280" s="319"/>
      <c r="C1280" s="319"/>
      <c r="D1280" s="319"/>
      <c r="E1280" s="319"/>
      <c r="F1280" s="319"/>
      <c r="H1280" s="357"/>
      <c r="I1280" s="319"/>
      <c r="J1280" s="319"/>
      <c r="K1280" s="319"/>
      <c r="L1280" s="319"/>
      <c r="M1280" s="319"/>
      <c r="N1280" s="319"/>
      <c r="R1280" s="319"/>
      <c r="S1280" s="391"/>
    </row>
    <row r="1281" spans="2:19" ht="20.25" customHeight="1" x14ac:dyDescent="0.25">
      <c r="B1281" s="319"/>
      <c r="C1281" s="319"/>
      <c r="D1281" s="319"/>
      <c r="E1281" s="319"/>
      <c r="F1281" s="319"/>
      <c r="H1281" s="357"/>
      <c r="I1281" s="319"/>
      <c r="J1281" s="319"/>
      <c r="K1281" s="319"/>
      <c r="L1281" s="319"/>
      <c r="M1281" s="319"/>
      <c r="N1281" s="319"/>
      <c r="R1281" s="319"/>
      <c r="S1281" s="391"/>
    </row>
    <row r="1282" spans="2:19" ht="20.25" customHeight="1" x14ac:dyDescent="0.25">
      <c r="B1282" s="319"/>
      <c r="C1282" s="319"/>
      <c r="D1282" s="319"/>
      <c r="E1282" s="319"/>
      <c r="F1282" s="319"/>
      <c r="H1282" s="357"/>
      <c r="I1282" s="319"/>
      <c r="J1282" s="319"/>
      <c r="K1282" s="319"/>
      <c r="L1282" s="319"/>
      <c r="M1282" s="319"/>
      <c r="N1282" s="319"/>
      <c r="R1282" s="319"/>
      <c r="S1282" s="391"/>
    </row>
    <row r="1283" spans="2:19" ht="20.25" customHeight="1" x14ac:dyDescent="0.25">
      <c r="B1283" s="319"/>
      <c r="C1283" s="319"/>
      <c r="D1283" s="319"/>
      <c r="E1283" s="319"/>
      <c r="F1283" s="319"/>
      <c r="H1283" s="357"/>
      <c r="I1283" s="319"/>
      <c r="J1283" s="319"/>
      <c r="K1283" s="319"/>
      <c r="L1283" s="319"/>
      <c r="M1283" s="319"/>
      <c r="N1283" s="319"/>
      <c r="R1283" s="319"/>
      <c r="S1283" s="391"/>
    </row>
    <row r="1284" spans="2:19" ht="20.25" customHeight="1" x14ac:dyDescent="0.25">
      <c r="B1284" s="319"/>
      <c r="C1284" s="319"/>
      <c r="D1284" s="319"/>
      <c r="E1284" s="319"/>
      <c r="F1284" s="319"/>
      <c r="H1284" s="357"/>
      <c r="I1284" s="319"/>
      <c r="J1284" s="319"/>
      <c r="K1284" s="319"/>
      <c r="L1284" s="319"/>
      <c r="M1284" s="319"/>
      <c r="N1284" s="319"/>
      <c r="R1284" s="319"/>
      <c r="S1284" s="391"/>
    </row>
    <row r="1285" spans="2:19" ht="20.25" customHeight="1" x14ac:dyDescent="0.25">
      <c r="B1285" s="319"/>
      <c r="C1285" s="319"/>
      <c r="D1285" s="319"/>
      <c r="E1285" s="319"/>
      <c r="F1285" s="319"/>
      <c r="H1285" s="357"/>
      <c r="I1285" s="319"/>
      <c r="J1285" s="319"/>
      <c r="K1285" s="319"/>
      <c r="L1285" s="319"/>
      <c r="M1285" s="319"/>
      <c r="N1285" s="319"/>
      <c r="R1285" s="319"/>
      <c r="S1285" s="391"/>
    </row>
    <row r="1286" spans="2:19" ht="20.25" customHeight="1" x14ac:dyDescent="0.25">
      <c r="B1286" s="319"/>
      <c r="C1286" s="319"/>
      <c r="D1286" s="319"/>
      <c r="E1286" s="319"/>
      <c r="F1286" s="319"/>
      <c r="H1286" s="357"/>
      <c r="I1286" s="319"/>
      <c r="J1286" s="319"/>
      <c r="K1286" s="319"/>
      <c r="L1286" s="319"/>
      <c r="M1286" s="319"/>
      <c r="N1286" s="319"/>
      <c r="R1286" s="319"/>
      <c r="S1286" s="391"/>
    </row>
    <row r="1287" spans="2:19" ht="20.25" customHeight="1" x14ac:dyDescent="0.25">
      <c r="B1287" s="319"/>
      <c r="C1287" s="319"/>
      <c r="D1287" s="319"/>
      <c r="E1287" s="319"/>
      <c r="F1287" s="319"/>
      <c r="H1287" s="357"/>
      <c r="I1287" s="319"/>
      <c r="J1287" s="319"/>
      <c r="K1287" s="319"/>
      <c r="L1287" s="319"/>
      <c r="M1287" s="319"/>
      <c r="N1287" s="319"/>
      <c r="R1287" s="319"/>
      <c r="S1287" s="391"/>
    </row>
    <row r="1288" spans="2:19" ht="20.25" customHeight="1" x14ac:dyDescent="0.25">
      <c r="B1288" s="319"/>
      <c r="C1288" s="319"/>
      <c r="D1288" s="319"/>
      <c r="E1288" s="319"/>
      <c r="F1288" s="319"/>
      <c r="H1288" s="357"/>
      <c r="I1288" s="319"/>
      <c r="J1288" s="319"/>
      <c r="K1288" s="319"/>
      <c r="L1288" s="319"/>
      <c r="M1288" s="319"/>
      <c r="N1288" s="319"/>
      <c r="R1288" s="319"/>
      <c r="S1288" s="391"/>
    </row>
    <row r="1289" spans="2:19" ht="20.25" customHeight="1" x14ac:dyDescent="0.25">
      <c r="B1289" s="319"/>
      <c r="C1289" s="319"/>
      <c r="D1289" s="319"/>
      <c r="E1289" s="319"/>
      <c r="F1289" s="319"/>
      <c r="H1289" s="357"/>
      <c r="I1289" s="319"/>
      <c r="J1289" s="319"/>
      <c r="K1289" s="319"/>
      <c r="L1289" s="319"/>
      <c r="M1289" s="319"/>
      <c r="N1289" s="319"/>
      <c r="R1289" s="319"/>
      <c r="S1289" s="391"/>
    </row>
    <row r="1290" spans="2:19" ht="20.25" customHeight="1" x14ac:dyDescent="0.25">
      <c r="B1290" s="319"/>
      <c r="C1290" s="319"/>
      <c r="D1290" s="319"/>
      <c r="E1290" s="319"/>
      <c r="F1290" s="319"/>
      <c r="H1290" s="357"/>
      <c r="I1290" s="319"/>
      <c r="J1290" s="319"/>
      <c r="K1290" s="319"/>
      <c r="L1290" s="319"/>
      <c r="M1290" s="319"/>
      <c r="N1290" s="319"/>
      <c r="R1290" s="319"/>
      <c r="S1290" s="391"/>
    </row>
    <row r="1291" spans="2:19" ht="20.25" customHeight="1" x14ac:dyDescent="0.25">
      <c r="B1291" s="319"/>
      <c r="C1291" s="319"/>
      <c r="D1291" s="319"/>
      <c r="E1291" s="319"/>
      <c r="F1291" s="319"/>
      <c r="H1291" s="357"/>
      <c r="I1291" s="319"/>
      <c r="J1291" s="319"/>
      <c r="K1291" s="319"/>
      <c r="L1291" s="319"/>
      <c r="M1291" s="319"/>
      <c r="N1291" s="319"/>
      <c r="R1291" s="319"/>
      <c r="S1291" s="391"/>
    </row>
    <row r="1292" spans="2:19" ht="20.25" customHeight="1" x14ac:dyDescent="0.25">
      <c r="B1292" s="319"/>
      <c r="C1292" s="319"/>
      <c r="D1292" s="319"/>
      <c r="E1292" s="319"/>
      <c r="F1292" s="319"/>
      <c r="H1292" s="357"/>
      <c r="I1292" s="319"/>
      <c r="J1292" s="319"/>
      <c r="K1292" s="319"/>
      <c r="L1292" s="319"/>
      <c r="M1292" s="319"/>
      <c r="N1292" s="319"/>
      <c r="R1292" s="319"/>
      <c r="S1292" s="391"/>
    </row>
    <row r="1293" spans="2:19" ht="20.25" customHeight="1" x14ac:dyDescent="0.25">
      <c r="B1293" s="319"/>
      <c r="C1293" s="319"/>
      <c r="D1293" s="319"/>
      <c r="E1293" s="319"/>
      <c r="F1293" s="319"/>
      <c r="H1293" s="357"/>
      <c r="I1293" s="319"/>
      <c r="J1293" s="319"/>
      <c r="K1293" s="319"/>
      <c r="L1293" s="319"/>
      <c r="M1293" s="319"/>
      <c r="N1293" s="319"/>
      <c r="R1293" s="319"/>
      <c r="S1293" s="391"/>
    </row>
    <row r="1294" spans="2:19" ht="20.25" customHeight="1" x14ac:dyDescent="0.25">
      <c r="B1294" s="319"/>
      <c r="C1294" s="319"/>
      <c r="D1294" s="319"/>
      <c r="E1294" s="319"/>
      <c r="F1294" s="319"/>
      <c r="H1294" s="357"/>
      <c r="I1294" s="319"/>
      <c r="J1294" s="319"/>
      <c r="K1294" s="319"/>
      <c r="L1294" s="319"/>
      <c r="M1294" s="319"/>
      <c r="N1294" s="319"/>
      <c r="R1294" s="319"/>
      <c r="S1294" s="391"/>
    </row>
    <row r="1295" spans="2:19" ht="20.25" customHeight="1" x14ac:dyDescent="0.25">
      <c r="B1295" s="319"/>
      <c r="C1295" s="319"/>
      <c r="D1295" s="319"/>
      <c r="E1295" s="319"/>
      <c r="F1295" s="319"/>
      <c r="H1295" s="357"/>
      <c r="I1295" s="319"/>
      <c r="J1295" s="319"/>
      <c r="K1295" s="319"/>
      <c r="L1295" s="319"/>
      <c r="M1295" s="319"/>
      <c r="N1295" s="319"/>
      <c r="R1295" s="319"/>
      <c r="S1295" s="391"/>
    </row>
    <row r="1296" spans="2:19" ht="20.25" customHeight="1" x14ac:dyDescent="0.25">
      <c r="B1296" s="319"/>
      <c r="C1296" s="319"/>
      <c r="D1296" s="319"/>
      <c r="E1296" s="319"/>
      <c r="F1296" s="319"/>
      <c r="H1296" s="357"/>
      <c r="I1296" s="319"/>
      <c r="J1296" s="319"/>
      <c r="K1296" s="319"/>
      <c r="L1296" s="319"/>
      <c r="M1296" s="319"/>
      <c r="N1296" s="319"/>
      <c r="R1296" s="319"/>
      <c r="S1296" s="391"/>
    </row>
    <row r="1297" spans="2:19" ht="20.25" customHeight="1" x14ac:dyDescent="0.25">
      <c r="B1297" s="319"/>
      <c r="C1297" s="319"/>
      <c r="D1297" s="319"/>
      <c r="E1297" s="319"/>
      <c r="F1297" s="319"/>
      <c r="H1297" s="357"/>
      <c r="I1297" s="319"/>
      <c r="J1297" s="319"/>
      <c r="K1297" s="319"/>
      <c r="L1297" s="319"/>
      <c r="M1297" s="319"/>
      <c r="N1297" s="319"/>
      <c r="R1297" s="319"/>
      <c r="S1297" s="391"/>
    </row>
    <row r="1298" spans="2:19" ht="20.25" customHeight="1" x14ac:dyDescent="0.25">
      <c r="B1298" s="319"/>
      <c r="C1298" s="319"/>
      <c r="D1298" s="319"/>
      <c r="E1298" s="319"/>
      <c r="F1298" s="319"/>
      <c r="H1298" s="357"/>
      <c r="I1298" s="319"/>
      <c r="J1298" s="319"/>
      <c r="K1298" s="319"/>
      <c r="L1298" s="319"/>
      <c r="M1298" s="319"/>
      <c r="N1298" s="319"/>
      <c r="R1298" s="319"/>
      <c r="S1298" s="391"/>
    </row>
    <row r="1299" spans="2:19" ht="20.25" customHeight="1" x14ac:dyDescent="0.25">
      <c r="B1299" s="319"/>
      <c r="C1299" s="319"/>
      <c r="D1299" s="319"/>
      <c r="E1299" s="319"/>
      <c r="F1299" s="319"/>
      <c r="H1299" s="357"/>
      <c r="I1299" s="319"/>
      <c r="J1299" s="319"/>
      <c r="K1299" s="319"/>
      <c r="L1299" s="319"/>
      <c r="M1299" s="319"/>
      <c r="N1299" s="319"/>
      <c r="R1299" s="319"/>
      <c r="S1299" s="391"/>
    </row>
    <row r="1300" spans="2:19" ht="20.25" customHeight="1" x14ac:dyDescent="0.25">
      <c r="B1300" s="319"/>
      <c r="C1300" s="319"/>
      <c r="D1300" s="319"/>
      <c r="E1300" s="319"/>
      <c r="F1300" s="319"/>
      <c r="H1300" s="357"/>
      <c r="I1300" s="319"/>
      <c r="J1300" s="319"/>
      <c r="K1300" s="319"/>
      <c r="L1300" s="319"/>
      <c r="M1300" s="319"/>
      <c r="N1300" s="319"/>
      <c r="R1300" s="319"/>
      <c r="S1300" s="391"/>
    </row>
    <row r="1301" spans="2:19" ht="20.25" customHeight="1" x14ac:dyDescent="0.25">
      <c r="B1301" s="319"/>
      <c r="C1301" s="319"/>
      <c r="D1301" s="319"/>
      <c r="E1301" s="319"/>
      <c r="F1301" s="319"/>
      <c r="H1301" s="357"/>
      <c r="I1301" s="319"/>
      <c r="J1301" s="319"/>
      <c r="K1301" s="319"/>
      <c r="L1301" s="319"/>
      <c r="M1301" s="319"/>
      <c r="N1301" s="319"/>
      <c r="R1301" s="319"/>
      <c r="S1301" s="391"/>
    </row>
    <row r="1302" spans="2:19" ht="20.25" customHeight="1" x14ac:dyDescent="0.25">
      <c r="B1302" s="319"/>
      <c r="C1302" s="319"/>
      <c r="D1302" s="319"/>
      <c r="E1302" s="319"/>
      <c r="F1302" s="319"/>
      <c r="H1302" s="357"/>
      <c r="I1302" s="319"/>
      <c r="J1302" s="319"/>
      <c r="K1302" s="319"/>
      <c r="L1302" s="319"/>
      <c r="M1302" s="319"/>
      <c r="N1302" s="319"/>
      <c r="R1302" s="319"/>
      <c r="S1302" s="391"/>
    </row>
    <row r="1303" spans="2:19" ht="20.25" customHeight="1" x14ac:dyDescent="0.25">
      <c r="B1303" s="319"/>
      <c r="C1303" s="319"/>
      <c r="D1303" s="319"/>
      <c r="E1303" s="319"/>
      <c r="F1303" s="319"/>
      <c r="H1303" s="357"/>
      <c r="I1303" s="319"/>
      <c r="J1303" s="319"/>
      <c r="K1303" s="319"/>
      <c r="L1303" s="319"/>
      <c r="M1303" s="319"/>
      <c r="N1303" s="319"/>
      <c r="R1303" s="319"/>
      <c r="S1303" s="391"/>
    </row>
    <row r="1304" spans="2:19" ht="20.25" customHeight="1" x14ac:dyDescent="0.25">
      <c r="B1304" s="319"/>
      <c r="C1304" s="319"/>
      <c r="D1304" s="319"/>
      <c r="E1304" s="319"/>
      <c r="F1304" s="319"/>
      <c r="H1304" s="357"/>
      <c r="I1304" s="319"/>
      <c r="J1304" s="319"/>
      <c r="K1304" s="319"/>
      <c r="L1304" s="319"/>
      <c r="M1304" s="319"/>
      <c r="N1304" s="319"/>
      <c r="R1304" s="319"/>
      <c r="S1304" s="391"/>
    </row>
    <row r="1305" spans="2:19" ht="20.25" customHeight="1" x14ac:dyDescent="0.25">
      <c r="B1305" s="319"/>
      <c r="C1305" s="319"/>
      <c r="D1305" s="319"/>
      <c r="E1305" s="319"/>
      <c r="F1305" s="319"/>
      <c r="H1305" s="357"/>
      <c r="I1305" s="319"/>
      <c r="J1305" s="319"/>
      <c r="K1305" s="319"/>
      <c r="L1305" s="319"/>
      <c r="M1305" s="319"/>
      <c r="N1305" s="319"/>
      <c r="R1305" s="319"/>
      <c r="S1305" s="391"/>
    </row>
    <row r="1306" spans="2:19" ht="20.25" customHeight="1" x14ac:dyDescent="0.25">
      <c r="B1306" s="319"/>
      <c r="C1306" s="319"/>
      <c r="D1306" s="319"/>
      <c r="E1306" s="319"/>
      <c r="F1306" s="319"/>
      <c r="H1306" s="357"/>
      <c r="I1306" s="319"/>
      <c r="J1306" s="319"/>
      <c r="K1306" s="319"/>
      <c r="L1306" s="319"/>
      <c r="M1306" s="319"/>
      <c r="N1306" s="319"/>
      <c r="R1306" s="319"/>
      <c r="S1306" s="391"/>
    </row>
    <row r="1307" spans="2:19" ht="20.25" customHeight="1" x14ac:dyDescent="0.25">
      <c r="B1307" s="319"/>
      <c r="C1307" s="319"/>
      <c r="D1307" s="319"/>
      <c r="E1307" s="319"/>
      <c r="F1307" s="319"/>
      <c r="H1307" s="357"/>
      <c r="I1307" s="319"/>
      <c r="J1307" s="319"/>
      <c r="K1307" s="319"/>
      <c r="L1307" s="319"/>
      <c r="M1307" s="319"/>
      <c r="N1307" s="319"/>
      <c r="R1307" s="319"/>
      <c r="S1307" s="391"/>
    </row>
    <row r="1308" spans="2:19" ht="20.25" customHeight="1" x14ac:dyDescent="0.25">
      <c r="B1308" s="319"/>
      <c r="C1308" s="319"/>
      <c r="D1308" s="319"/>
      <c r="E1308" s="319"/>
      <c r="F1308" s="319"/>
      <c r="H1308" s="357"/>
      <c r="I1308" s="319"/>
      <c r="J1308" s="319"/>
      <c r="K1308" s="319"/>
      <c r="L1308" s="319"/>
      <c r="M1308" s="319"/>
      <c r="N1308" s="319"/>
      <c r="R1308" s="319"/>
      <c r="S1308" s="391"/>
    </row>
    <row r="1309" spans="2:19" ht="20.25" customHeight="1" x14ac:dyDescent="0.25">
      <c r="B1309" s="319"/>
      <c r="C1309" s="319"/>
      <c r="D1309" s="319"/>
      <c r="E1309" s="319"/>
      <c r="F1309" s="319"/>
      <c r="H1309" s="357"/>
      <c r="I1309" s="319"/>
      <c r="J1309" s="319"/>
      <c r="K1309" s="319"/>
      <c r="L1309" s="319"/>
      <c r="M1309" s="319"/>
      <c r="N1309" s="319"/>
      <c r="R1309" s="319"/>
      <c r="S1309" s="391"/>
    </row>
    <row r="1310" spans="2:19" ht="20.25" customHeight="1" x14ac:dyDescent="0.25">
      <c r="B1310" s="319"/>
      <c r="C1310" s="319"/>
      <c r="D1310" s="319"/>
      <c r="E1310" s="319"/>
      <c r="F1310" s="319"/>
      <c r="H1310" s="357"/>
      <c r="I1310" s="319"/>
      <c r="J1310" s="319"/>
      <c r="K1310" s="319"/>
      <c r="L1310" s="319"/>
      <c r="M1310" s="319"/>
      <c r="N1310" s="319"/>
      <c r="R1310" s="319"/>
      <c r="S1310" s="391"/>
    </row>
    <row r="1311" spans="2:19" ht="20.25" customHeight="1" x14ac:dyDescent="0.25">
      <c r="B1311" s="319"/>
      <c r="C1311" s="319"/>
      <c r="D1311" s="319"/>
      <c r="E1311" s="319"/>
      <c r="F1311" s="319"/>
      <c r="H1311" s="357"/>
      <c r="I1311" s="319"/>
      <c r="J1311" s="319"/>
      <c r="K1311" s="319"/>
      <c r="L1311" s="319"/>
      <c r="M1311" s="319"/>
      <c r="N1311" s="319"/>
      <c r="R1311" s="319"/>
      <c r="S1311" s="391"/>
    </row>
    <row r="1312" spans="2:19" ht="20.25" customHeight="1" x14ac:dyDescent="0.25">
      <c r="B1312" s="319"/>
      <c r="C1312" s="319"/>
      <c r="D1312" s="319"/>
      <c r="E1312" s="319"/>
      <c r="F1312" s="319"/>
      <c r="H1312" s="357"/>
      <c r="I1312" s="319"/>
      <c r="J1312" s="319"/>
      <c r="K1312" s="319"/>
      <c r="L1312" s="319"/>
      <c r="M1312" s="319"/>
      <c r="N1312" s="319"/>
      <c r="R1312" s="319"/>
      <c r="S1312" s="391"/>
    </row>
    <row r="1313" spans="2:19" ht="20.25" customHeight="1" x14ac:dyDescent="0.25">
      <c r="B1313" s="319"/>
      <c r="C1313" s="319"/>
      <c r="D1313" s="319"/>
      <c r="E1313" s="319"/>
      <c r="F1313" s="319"/>
      <c r="H1313" s="357"/>
      <c r="I1313" s="319"/>
      <c r="J1313" s="319"/>
      <c r="K1313" s="319"/>
      <c r="L1313" s="319"/>
      <c r="M1313" s="319"/>
      <c r="N1313" s="319"/>
      <c r="R1313" s="319"/>
      <c r="S1313" s="391"/>
    </row>
    <row r="1314" spans="2:19" ht="20.25" customHeight="1" x14ac:dyDescent="0.25">
      <c r="B1314" s="319"/>
      <c r="C1314" s="319"/>
      <c r="D1314" s="319"/>
      <c r="E1314" s="319"/>
      <c r="F1314" s="319"/>
      <c r="H1314" s="357"/>
      <c r="I1314" s="319"/>
      <c r="J1314" s="319"/>
      <c r="K1314" s="319"/>
      <c r="L1314" s="319"/>
      <c r="M1314" s="319"/>
      <c r="N1314" s="319"/>
      <c r="R1314" s="319"/>
      <c r="S1314" s="391"/>
    </row>
    <row r="1315" spans="2:19" ht="20.25" customHeight="1" x14ac:dyDescent="0.25">
      <c r="B1315" s="319"/>
      <c r="C1315" s="319"/>
      <c r="D1315" s="319"/>
      <c r="E1315" s="319"/>
      <c r="F1315" s="319"/>
      <c r="H1315" s="357"/>
      <c r="I1315" s="319"/>
      <c r="J1315" s="319"/>
      <c r="K1315" s="319"/>
      <c r="L1315" s="319"/>
      <c r="M1315" s="319"/>
      <c r="N1315" s="319"/>
      <c r="R1315" s="319"/>
      <c r="S1315" s="391"/>
    </row>
    <row r="1316" spans="2:19" ht="20.25" customHeight="1" x14ac:dyDescent="0.25">
      <c r="B1316" s="319"/>
      <c r="C1316" s="319"/>
      <c r="D1316" s="319"/>
      <c r="E1316" s="319"/>
      <c r="F1316" s="319"/>
      <c r="H1316" s="357"/>
      <c r="I1316" s="319"/>
      <c r="J1316" s="319"/>
      <c r="K1316" s="319"/>
      <c r="L1316" s="319"/>
      <c r="M1316" s="319"/>
      <c r="N1316" s="319"/>
      <c r="R1316" s="319"/>
      <c r="S1316" s="391"/>
    </row>
    <row r="1317" spans="2:19" ht="20.25" customHeight="1" x14ac:dyDescent="0.25">
      <c r="B1317" s="319"/>
      <c r="C1317" s="319"/>
      <c r="D1317" s="319"/>
      <c r="E1317" s="319"/>
      <c r="F1317" s="319"/>
      <c r="H1317" s="357"/>
      <c r="I1317" s="319"/>
      <c r="J1317" s="319"/>
      <c r="K1317" s="319"/>
      <c r="L1317" s="319"/>
      <c r="M1317" s="319"/>
      <c r="N1317" s="319"/>
      <c r="R1317" s="319"/>
      <c r="S1317" s="391"/>
    </row>
    <row r="1318" spans="2:19" ht="20.25" customHeight="1" x14ac:dyDescent="0.25">
      <c r="B1318" s="319"/>
      <c r="C1318" s="319"/>
      <c r="D1318" s="319"/>
      <c r="E1318" s="319"/>
      <c r="F1318" s="319"/>
      <c r="H1318" s="357"/>
      <c r="I1318" s="319"/>
      <c r="J1318" s="319"/>
      <c r="K1318" s="319"/>
      <c r="L1318" s="319"/>
      <c r="M1318" s="319"/>
      <c r="N1318" s="319"/>
      <c r="R1318" s="319"/>
      <c r="S1318" s="391"/>
    </row>
    <row r="1319" spans="2:19" ht="20.25" customHeight="1" x14ac:dyDescent="0.25">
      <c r="B1319" s="319"/>
      <c r="C1319" s="319"/>
      <c r="D1319" s="319"/>
      <c r="E1319" s="319"/>
      <c r="F1319" s="319"/>
      <c r="H1319" s="357"/>
      <c r="I1319" s="319"/>
      <c r="J1319" s="319"/>
      <c r="K1319" s="319"/>
      <c r="L1319" s="319"/>
      <c r="M1319" s="319"/>
      <c r="N1319" s="319"/>
      <c r="R1319" s="319"/>
      <c r="S1319" s="391"/>
    </row>
    <row r="1320" spans="2:19" ht="20.25" customHeight="1" x14ac:dyDescent="0.25">
      <c r="B1320" s="319"/>
      <c r="C1320" s="319"/>
      <c r="D1320" s="319"/>
      <c r="E1320" s="319"/>
      <c r="F1320" s="319"/>
      <c r="H1320" s="357"/>
      <c r="I1320" s="319"/>
      <c r="J1320" s="319"/>
      <c r="K1320" s="319"/>
      <c r="L1320" s="319"/>
      <c r="M1320" s="319"/>
      <c r="N1320" s="319"/>
      <c r="R1320" s="319"/>
      <c r="S1320" s="391"/>
    </row>
    <row r="1321" spans="2:19" ht="20.25" customHeight="1" x14ac:dyDescent="0.25">
      <c r="B1321" s="319"/>
      <c r="C1321" s="319"/>
      <c r="D1321" s="319"/>
      <c r="E1321" s="319"/>
      <c r="F1321" s="319"/>
      <c r="H1321" s="357"/>
      <c r="I1321" s="319"/>
      <c r="J1321" s="319"/>
      <c r="K1321" s="319"/>
      <c r="L1321" s="319"/>
      <c r="M1321" s="319"/>
      <c r="N1321" s="319"/>
      <c r="R1321" s="319"/>
      <c r="S1321" s="391"/>
    </row>
    <row r="1322" spans="2:19" ht="20.25" customHeight="1" x14ac:dyDescent="0.25">
      <c r="B1322" s="319"/>
      <c r="C1322" s="319"/>
      <c r="D1322" s="319"/>
      <c r="E1322" s="319"/>
      <c r="F1322" s="319"/>
      <c r="H1322" s="357"/>
      <c r="I1322" s="319"/>
      <c r="J1322" s="319"/>
      <c r="K1322" s="319"/>
      <c r="L1322" s="319"/>
      <c r="M1322" s="319"/>
      <c r="N1322" s="319"/>
      <c r="R1322" s="319"/>
      <c r="S1322" s="391"/>
    </row>
    <row r="1323" spans="2:19" ht="20.25" customHeight="1" x14ac:dyDescent="0.25">
      <c r="B1323" s="319"/>
      <c r="C1323" s="319"/>
      <c r="D1323" s="319"/>
      <c r="E1323" s="319"/>
      <c r="F1323" s="319"/>
      <c r="H1323" s="357"/>
      <c r="I1323" s="319"/>
      <c r="J1323" s="319"/>
      <c r="K1323" s="319"/>
      <c r="L1323" s="319"/>
      <c r="M1323" s="319"/>
      <c r="N1323" s="319"/>
      <c r="R1323" s="319"/>
      <c r="S1323" s="391"/>
    </row>
    <row r="1324" spans="2:19" ht="20.25" customHeight="1" x14ac:dyDescent="0.25">
      <c r="B1324" s="319"/>
      <c r="C1324" s="319"/>
      <c r="D1324" s="319"/>
      <c r="E1324" s="319"/>
      <c r="F1324" s="319"/>
      <c r="H1324" s="357"/>
      <c r="I1324" s="319"/>
      <c r="J1324" s="319"/>
      <c r="K1324" s="319"/>
      <c r="L1324" s="319"/>
      <c r="M1324" s="319"/>
      <c r="N1324" s="319"/>
      <c r="R1324" s="319"/>
      <c r="S1324" s="391"/>
    </row>
    <row r="1325" spans="2:19" ht="20.25" customHeight="1" x14ac:dyDescent="0.25">
      <c r="B1325" s="319"/>
      <c r="C1325" s="319"/>
      <c r="D1325" s="319"/>
      <c r="E1325" s="319"/>
      <c r="F1325" s="319"/>
      <c r="H1325" s="357"/>
      <c r="I1325" s="319"/>
      <c r="J1325" s="319"/>
      <c r="K1325" s="319"/>
      <c r="L1325" s="319"/>
      <c r="M1325" s="319"/>
      <c r="N1325" s="319"/>
      <c r="R1325" s="319"/>
      <c r="S1325" s="391"/>
    </row>
    <row r="1326" spans="2:19" ht="20.25" customHeight="1" x14ac:dyDescent="0.25">
      <c r="B1326" s="319"/>
      <c r="C1326" s="319"/>
      <c r="D1326" s="319"/>
      <c r="E1326" s="319"/>
      <c r="F1326" s="319"/>
      <c r="H1326" s="357"/>
      <c r="I1326" s="319"/>
      <c r="J1326" s="319"/>
      <c r="K1326" s="319"/>
      <c r="L1326" s="319"/>
      <c r="M1326" s="319"/>
      <c r="N1326" s="319"/>
      <c r="R1326" s="319"/>
      <c r="S1326" s="391"/>
    </row>
    <row r="1327" spans="2:19" ht="20.25" customHeight="1" x14ac:dyDescent="0.25">
      <c r="B1327" s="319"/>
      <c r="C1327" s="319"/>
      <c r="D1327" s="319"/>
      <c r="E1327" s="319"/>
      <c r="F1327" s="319"/>
      <c r="H1327" s="357"/>
      <c r="I1327" s="319"/>
      <c r="J1327" s="319"/>
      <c r="K1327" s="319"/>
      <c r="L1327" s="319"/>
      <c r="M1327" s="319"/>
      <c r="N1327" s="319"/>
      <c r="R1327" s="319"/>
      <c r="S1327" s="391"/>
    </row>
    <row r="1328" spans="2:19" ht="20.25" customHeight="1" x14ac:dyDescent="0.25">
      <c r="B1328" s="319"/>
      <c r="C1328" s="319"/>
      <c r="D1328" s="319"/>
      <c r="E1328" s="319"/>
      <c r="F1328" s="319"/>
      <c r="H1328" s="357"/>
      <c r="I1328" s="319"/>
      <c r="J1328" s="319"/>
      <c r="K1328" s="319"/>
      <c r="L1328" s="319"/>
      <c r="M1328" s="319"/>
      <c r="N1328" s="319"/>
      <c r="R1328" s="319"/>
      <c r="S1328" s="391"/>
    </row>
    <row r="1329" spans="2:19" ht="20.25" customHeight="1" x14ac:dyDescent="0.25">
      <c r="B1329" s="319"/>
      <c r="C1329" s="319"/>
      <c r="D1329" s="319"/>
      <c r="E1329" s="319"/>
      <c r="F1329" s="319"/>
      <c r="H1329" s="357"/>
      <c r="I1329" s="319"/>
      <c r="J1329" s="319"/>
      <c r="K1329" s="319"/>
      <c r="L1329" s="319"/>
      <c r="M1329" s="319"/>
      <c r="N1329" s="319"/>
      <c r="R1329" s="319"/>
      <c r="S1329" s="391"/>
    </row>
    <row r="1330" spans="2:19" ht="20.25" customHeight="1" x14ac:dyDescent="0.25">
      <c r="B1330" s="319"/>
      <c r="C1330" s="319"/>
      <c r="D1330" s="319"/>
      <c r="E1330" s="319"/>
      <c r="F1330" s="319"/>
      <c r="H1330" s="357"/>
      <c r="I1330" s="319"/>
      <c r="J1330" s="319"/>
      <c r="K1330" s="319"/>
      <c r="L1330" s="319"/>
      <c r="M1330" s="319"/>
      <c r="N1330" s="319"/>
      <c r="R1330" s="319"/>
      <c r="S1330" s="391"/>
    </row>
    <row r="1331" spans="2:19" ht="20.25" customHeight="1" x14ac:dyDescent="0.25">
      <c r="B1331" s="319"/>
      <c r="C1331" s="319"/>
      <c r="D1331" s="319"/>
      <c r="E1331" s="319"/>
      <c r="F1331" s="319"/>
      <c r="H1331" s="357"/>
      <c r="I1331" s="319"/>
      <c r="J1331" s="319"/>
      <c r="K1331" s="319"/>
      <c r="L1331" s="319"/>
      <c r="M1331" s="319"/>
      <c r="N1331" s="319"/>
      <c r="R1331" s="319"/>
      <c r="S1331" s="391"/>
    </row>
    <row r="1332" spans="2:19" ht="20.25" customHeight="1" x14ac:dyDescent="0.25">
      <c r="B1332" s="319"/>
      <c r="C1332" s="319"/>
      <c r="D1332" s="319"/>
      <c r="E1332" s="319"/>
      <c r="F1332" s="319"/>
      <c r="H1332" s="357"/>
      <c r="I1332" s="319"/>
      <c r="J1332" s="319"/>
      <c r="K1332" s="319"/>
      <c r="L1332" s="319"/>
      <c r="M1332" s="319"/>
      <c r="N1332" s="319"/>
      <c r="R1332" s="319"/>
      <c r="S1332" s="391"/>
    </row>
    <row r="1333" spans="2:19" ht="20.25" customHeight="1" x14ac:dyDescent="0.25">
      <c r="B1333" s="319"/>
      <c r="C1333" s="319"/>
      <c r="D1333" s="319"/>
      <c r="E1333" s="319"/>
      <c r="F1333" s="319"/>
      <c r="H1333" s="357"/>
      <c r="I1333" s="319"/>
      <c r="J1333" s="319"/>
      <c r="K1333" s="319"/>
      <c r="L1333" s="319"/>
      <c r="M1333" s="319"/>
      <c r="N1333" s="319"/>
      <c r="R1333" s="319"/>
      <c r="S1333" s="391"/>
    </row>
    <row r="1334" spans="2:19" ht="20.25" customHeight="1" x14ac:dyDescent="0.25">
      <c r="B1334" s="319"/>
      <c r="C1334" s="319"/>
      <c r="D1334" s="319"/>
      <c r="E1334" s="319"/>
      <c r="F1334" s="319"/>
      <c r="H1334" s="357"/>
      <c r="I1334" s="319"/>
      <c r="J1334" s="319"/>
      <c r="K1334" s="319"/>
      <c r="L1334" s="319"/>
      <c r="M1334" s="319"/>
      <c r="N1334" s="319"/>
      <c r="R1334" s="319"/>
      <c r="S1334" s="391"/>
    </row>
    <row r="1335" spans="2:19" ht="20.25" customHeight="1" x14ac:dyDescent="0.25">
      <c r="B1335" s="319"/>
      <c r="C1335" s="319"/>
      <c r="D1335" s="319"/>
      <c r="E1335" s="319"/>
      <c r="F1335" s="319"/>
      <c r="H1335" s="357"/>
      <c r="I1335" s="319"/>
      <c r="J1335" s="319"/>
      <c r="K1335" s="319"/>
      <c r="L1335" s="319"/>
      <c r="M1335" s="319"/>
      <c r="N1335" s="319"/>
      <c r="R1335" s="319"/>
      <c r="S1335" s="391"/>
    </row>
    <row r="1336" spans="2:19" ht="20.25" customHeight="1" x14ac:dyDescent="0.25">
      <c r="B1336" s="319"/>
      <c r="C1336" s="319"/>
      <c r="D1336" s="319"/>
      <c r="E1336" s="319"/>
      <c r="F1336" s="319"/>
      <c r="H1336" s="357"/>
      <c r="I1336" s="319"/>
      <c r="J1336" s="319"/>
      <c r="K1336" s="319"/>
      <c r="L1336" s="319"/>
      <c r="M1336" s="319"/>
      <c r="N1336" s="319"/>
      <c r="R1336" s="319"/>
      <c r="S1336" s="391"/>
    </row>
    <row r="1337" spans="2:19" ht="20.25" customHeight="1" x14ac:dyDescent="0.25">
      <c r="B1337" s="319"/>
      <c r="C1337" s="319"/>
      <c r="D1337" s="319"/>
      <c r="E1337" s="319"/>
      <c r="F1337" s="319"/>
      <c r="H1337" s="357"/>
      <c r="I1337" s="319"/>
      <c r="J1337" s="319"/>
      <c r="K1337" s="319"/>
      <c r="L1337" s="319"/>
      <c r="M1337" s="319"/>
      <c r="N1337" s="319"/>
      <c r="R1337" s="319"/>
      <c r="S1337" s="391"/>
    </row>
    <row r="1338" spans="2:19" ht="20.25" customHeight="1" x14ac:dyDescent="0.25">
      <c r="B1338" s="319"/>
      <c r="C1338" s="319"/>
      <c r="D1338" s="319"/>
      <c r="E1338" s="319"/>
      <c r="F1338" s="319"/>
      <c r="H1338" s="357"/>
      <c r="I1338" s="319"/>
      <c r="J1338" s="319"/>
      <c r="K1338" s="319"/>
      <c r="L1338" s="319"/>
      <c r="M1338" s="319"/>
      <c r="N1338" s="319"/>
      <c r="R1338" s="319"/>
      <c r="S1338" s="391"/>
    </row>
    <row r="1339" spans="2:19" ht="20.25" customHeight="1" x14ac:dyDescent="0.25">
      <c r="B1339" s="319"/>
      <c r="C1339" s="319"/>
      <c r="D1339" s="319"/>
      <c r="E1339" s="319"/>
      <c r="F1339" s="319"/>
      <c r="H1339" s="357"/>
      <c r="I1339" s="319"/>
      <c r="J1339" s="319"/>
      <c r="K1339" s="319"/>
      <c r="L1339" s="319"/>
      <c r="M1339" s="319"/>
      <c r="N1339" s="319"/>
      <c r="R1339" s="319"/>
      <c r="S1339" s="391"/>
    </row>
    <row r="1340" spans="2:19" ht="20.25" customHeight="1" x14ac:dyDescent="0.25">
      <c r="B1340" s="319"/>
      <c r="C1340" s="319"/>
      <c r="D1340" s="319"/>
      <c r="E1340" s="319"/>
      <c r="F1340" s="319"/>
      <c r="H1340" s="357"/>
      <c r="I1340" s="319"/>
      <c r="J1340" s="319"/>
      <c r="K1340" s="319"/>
      <c r="L1340" s="319"/>
      <c r="M1340" s="319"/>
      <c r="N1340" s="319"/>
      <c r="R1340" s="319"/>
      <c r="S1340" s="391"/>
    </row>
    <row r="1341" spans="2:19" ht="20.25" customHeight="1" x14ac:dyDescent="0.25">
      <c r="B1341" s="319"/>
      <c r="C1341" s="319"/>
      <c r="D1341" s="319"/>
      <c r="E1341" s="319"/>
      <c r="F1341" s="319"/>
      <c r="H1341" s="357"/>
      <c r="I1341" s="319"/>
      <c r="J1341" s="319"/>
      <c r="K1341" s="319"/>
      <c r="L1341" s="319"/>
      <c r="M1341" s="319"/>
      <c r="N1341" s="319"/>
      <c r="R1341" s="319"/>
      <c r="S1341" s="391"/>
    </row>
    <row r="1342" spans="2:19" ht="20.25" customHeight="1" x14ac:dyDescent="0.25">
      <c r="B1342" s="319"/>
      <c r="C1342" s="319"/>
      <c r="D1342" s="319"/>
      <c r="E1342" s="319"/>
      <c r="F1342" s="319"/>
      <c r="H1342" s="357"/>
      <c r="I1342" s="319"/>
      <c r="J1342" s="319"/>
      <c r="K1342" s="319"/>
      <c r="L1342" s="319"/>
      <c r="M1342" s="319"/>
      <c r="N1342" s="319"/>
      <c r="R1342" s="319"/>
      <c r="S1342" s="391"/>
    </row>
    <row r="1343" spans="2:19" ht="20.25" customHeight="1" x14ac:dyDescent="0.25">
      <c r="B1343" s="319"/>
      <c r="C1343" s="319"/>
      <c r="D1343" s="319"/>
      <c r="E1343" s="319"/>
      <c r="F1343" s="319"/>
      <c r="H1343" s="357"/>
      <c r="I1343" s="319"/>
      <c r="J1343" s="319"/>
      <c r="K1343" s="319"/>
      <c r="L1343" s="319"/>
      <c r="M1343" s="319"/>
      <c r="N1343" s="319"/>
      <c r="R1343" s="319"/>
      <c r="S1343" s="391"/>
    </row>
    <row r="1344" spans="2:19" ht="20.25" customHeight="1" x14ac:dyDescent="0.25">
      <c r="B1344" s="319"/>
      <c r="C1344" s="319"/>
      <c r="D1344" s="319"/>
      <c r="E1344" s="319"/>
      <c r="F1344" s="319"/>
      <c r="H1344" s="357"/>
      <c r="I1344" s="319"/>
      <c r="J1344" s="319"/>
      <c r="K1344" s="319"/>
      <c r="L1344" s="319"/>
      <c r="M1344" s="319"/>
      <c r="N1344" s="319"/>
      <c r="R1344" s="319"/>
      <c r="S1344" s="391"/>
    </row>
    <row r="1345" spans="2:19" ht="20.25" customHeight="1" x14ac:dyDescent="0.25">
      <c r="B1345" s="319"/>
      <c r="C1345" s="319"/>
      <c r="D1345" s="319"/>
      <c r="E1345" s="319"/>
      <c r="F1345" s="319"/>
      <c r="H1345" s="357"/>
      <c r="I1345" s="319"/>
      <c r="J1345" s="319"/>
      <c r="K1345" s="319"/>
      <c r="L1345" s="319"/>
      <c r="M1345" s="319"/>
      <c r="N1345" s="319"/>
      <c r="R1345" s="319"/>
      <c r="S1345" s="391"/>
    </row>
    <row r="1346" spans="2:19" ht="20.25" customHeight="1" x14ac:dyDescent="0.25">
      <c r="B1346" s="319"/>
      <c r="C1346" s="319"/>
      <c r="D1346" s="319"/>
      <c r="E1346" s="319"/>
      <c r="F1346" s="319"/>
      <c r="H1346" s="357"/>
      <c r="I1346" s="319"/>
      <c r="J1346" s="319"/>
      <c r="K1346" s="319"/>
      <c r="L1346" s="319"/>
      <c r="M1346" s="319"/>
      <c r="N1346" s="319"/>
      <c r="R1346" s="319"/>
      <c r="S1346" s="391"/>
    </row>
    <row r="1347" spans="2:19" ht="20.25" customHeight="1" x14ac:dyDescent="0.25">
      <c r="B1347" s="319"/>
      <c r="C1347" s="319"/>
      <c r="D1347" s="319"/>
      <c r="E1347" s="319"/>
      <c r="F1347" s="319"/>
      <c r="H1347" s="357"/>
      <c r="I1347" s="319"/>
      <c r="J1347" s="319"/>
      <c r="K1347" s="319"/>
      <c r="L1347" s="319"/>
      <c r="M1347" s="319"/>
      <c r="N1347" s="319"/>
      <c r="R1347" s="319"/>
      <c r="S1347" s="391"/>
    </row>
    <row r="1348" spans="2:19" ht="20.25" customHeight="1" x14ac:dyDescent="0.25">
      <c r="B1348" s="319"/>
      <c r="C1348" s="319"/>
      <c r="D1348" s="319"/>
      <c r="E1348" s="319"/>
      <c r="F1348" s="319"/>
      <c r="H1348" s="357"/>
      <c r="I1348" s="319"/>
      <c r="J1348" s="319"/>
      <c r="K1348" s="319"/>
      <c r="L1348" s="319"/>
      <c r="M1348" s="319"/>
      <c r="N1348" s="319"/>
      <c r="R1348" s="319"/>
      <c r="S1348" s="391"/>
    </row>
    <row r="1349" spans="2:19" ht="20.25" customHeight="1" x14ac:dyDescent="0.25">
      <c r="B1349" s="319"/>
      <c r="C1349" s="319"/>
      <c r="D1349" s="319"/>
      <c r="E1349" s="319"/>
      <c r="F1349" s="319"/>
      <c r="H1349" s="357"/>
      <c r="I1349" s="319"/>
      <c r="J1349" s="319"/>
      <c r="K1349" s="319"/>
      <c r="L1349" s="319"/>
      <c r="M1349" s="319"/>
      <c r="N1349" s="319"/>
      <c r="R1349" s="319"/>
      <c r="S1349" s="391"/>
    </row>
    <row r="1350" spans="2:19" ht="20.25" customHeight="1" x14ac:dyDescent="0.25">
      <c r="B1350" s="319"/>
      <c r="C1350" s="319"/>
      <c r="D1350" s="319"/>
      <c r="E1350" s="319"/>
      <c r="F1350" s="319"/>
      <c r="H1350" s="357"/>
      <c r="I1350" s="319"/>
      <c r="J1350" s="319"/>
      <c r="K1350" s="319"/>
      <c r="L1350" s="319"/>
      <c r="M1350" s="319"/>
      <c r="N1350" s="319"/>
      <c r="R1350" s="319"/>
      <c r="S1350" s="391"/>
    </row>
    <row r="1351" spans="2:19" ht="20.25" customHeight="1" x14ac:dyDescent="0.25">
      <c r="B1351" s="319"/>
      <c r="C1351" s="319"/>
      <c r="D1351" s="319"/>
      <c r="E1351" s="319"/>
      <c r="F1351" s="319"/>
      <c r="H1351" s="357"/>
      <c r="I1351" s="319"/>
      <c r="J1351" s="319"/>
      <c r="K1351" s="319"/>
      <c r="L1351" s="319"/>
      <c r="M1351" s="319"/>
      <c r="N1351" s="319"/>
      <c r="R1351" s="319"/>
      <c r="S1351" s="391"/>
    </row>
    <row r="1352" spans="2:19" ht="20.25" customHeight="1" x14ac:dyDescent="0.25">
      <c r="B1352" s="319"/>
      <c r="C1352" s="319"/>
      <c r="D1352" s="319"/>
      <c r="E1352" s="319"/>
      <c r="F1352" s="319"/>
      <c r="H1352" s="357"/>
      <c r="I1352" s="319"/>
      <c r="J1352" s="319"/>
      <c r="K1352" s="319"/>
      <c r="L1352" s="319"/>
      <c r="M1352" s="319"/>
      <c r="N1352" s="319"/>
      <c r="R1352" s="319"/>
      <c r="S1352" s="391"/>
    </row>
    <row r="1353" spans="2:19" ht="20.25" customHeight="1" x14ac:dyDescent="0.25">
      <c r="B1353" s="319"/>
      <c r="C1353" s="319"/>
      <c r="D1353" s="319"/>
      <c r="E1353" s="319"/>
      <c r="F1353" s="319"/>
      <c r="H1353" s="357"/>
      <c r="I1353" s="319"/>
      <c r="J1353" s="319"/>
      <c r="K1353" s="319"/>
      <c r="L1353" s="319"/>
      <c r="M1353" s="319"/>
      <c r="N1353" s="319"/>
      <c r="R1353" s="319"/>
      <c r="S1353" s="391"/>
    </row>
    <row r="1354" spans="2:19" ht="20.25" customHeight="1" x14ac:dyDescent="0.25">
      <c r="B1354" s="319"/>
      <c r="C1354" s="319"/>
      <c r="D1354" s="319"/>
      <c r="E1354" s="319"/>
      <c r="F1354" s="319"/>
      <c r="H1354" s="357"/>
      <c r="I1354" s="319"/>
      <c r="J1354" s="319"/>
      <c r="K1354" s="319"/>
      <c r="L1354" s="319"/>
      <c r="M1354" s="319"/>
      <c r="N1354" s="319"/>
      <c r="R1354" s="319"/>
      <c r="S1354" s="391"/>
    </row>
    <row r="1355" spans="2:19" ht="20.25" customHeight="1" x14ac:dyDescent="0.25">
      <c r="B1355" s="319"/>
      <c r="C1355" s="319"/>
      <c r="D1355" s="319"/>
      <c r="E1355" s="319"/>
      <c r="F1355" s="319"/>
      <c r="H1355" s="357"/>
      <c r="I1355" s="319"/>
      <c r="J1355" s="319"/>
      <c r="K1355" s="319"/>
      <c r="L1355" s="319"/>
      <c r="M1355" s="319"/>
      <c r="N1355" s="319"/>
      <c r="R1355" s="319"/>
      <c r="S1355" s="391"/>
    </row>
    <row r="1356" spans="2:19" ht="20.25" customHeight="1" x14ac:dyDescent="0.25">
      <c r="B1356" s="319"/>
      <c r="C1356" s="319"/>
      <c r="D1356" s="319"/>
      <c r="E1356" s="319"/>
      <c r="F1356" s="319"/>
      <c r="H1356" s="357"/>
      <c r="I1356" s="319"/>
      <c r="J1356" s="319"/>
      <c r="K1356" s="319"/>
      <c r="L1356" s="319"/>
      <c r="M1356" s="319"/>
      <c r="N1356" s="319"/>
      <c r="R1356" s="319"/>
      <c r="S1356" s="391"/>
    </row>
    <row r="1357" spans="2:19" ht="20.25" customHeight="1" x14ac:dyDescent="0.25">
      <c r="B1357" s="319"/>
      <c r="C1357" s="319"/>
      <c r="D1357" s="319"/>
      <c r="E1357" s="319"/>
      <c r="F1357" s="319"/>
      <c r="H1357" s="357"/>
      <c r="I1357" s="319"/>
      <c r="J1357" s="319"/>
      <c r="K1357" s="319"/>
      <c r="L1357" s="319"/>
      <c r="M1357" s="319"/>
      <c r="N1357" s="319"/>
      <c r="R1357" s="319"/>
      <c r="S1357" s="391"/>
    </row>
    <row r="1358" spans="2:19" ht="20.25" customHeight="1" x14ac:dyDescent="0.25">
      <c r="B1358" s="319"/>
      <c r="C1358" s="319"/>
      <c r="D1358" s="319"/>
      <c r="E1358" s="319"/>
      <c r="F1358" s="319"/>
      <c r="H1358" s="357"/>
      <c r="I1358" s="319"/>
      <c r="J1358" s="319"/>
      <c r="K1358" s="319"/>
      <c r="L1358" s="319"/>
      <c r="M1358" s="319"/>
      <c r="N1358" s="319"/>
      <c r="R1358" s="319"/>
      <c r="S1358" s="391"/>
    </row>
    <row r="1359" spans="2:19" ht="20.25" customHeight="1" x14ac:dyDescent="0.25">
      <c r="B1359" s="319"/>
      <c r="C1359" s="319"/>
      <c r="D1359" s="319"/>
      <c r="E1359" s="319"/>
      <c r="F1359" s="319"/>
      <c r="H1359" s="357"/>
      <c r="I1359" s="319"/>
      <c r="J1359" s="319"/>
      <c r="K1359" s="319"/>
      <c r="L1359" s="319"/>
      <c r="M1359" s="319"/>
      <c r="N1359" s="319"/>
      <c r="R1359" s="319"/>
      <c r="S1359" s="391"/>
    </row>
    <row r="1360" spans="2:19" ht="20.25" customHeight="1" x14ac:dyDescent="0.25">
      <c r="B1360" s="319"/>
      <c r="C1360" s="319"/>
      <c r="D1360" s="319"/>
      <c r="E1360" s="319"/>
      <c r="F1360" s="319"/>
      <c r="H1360" s="357"/>
      <c r="I1360" s="319"/>
      <c r="J1360" s="319"/>
      <c r="K1360" s="319"/>
      <c r="L1360" s="319"/>
      <c r="M1360" s="319"/>
      <c r="N1360" s="319"/>
      <c r="R1360" s="319"/>
      <c r="S1360" s="391"/>
    </row>
    <row r="1361" spans="2:19" ht="20.25" customHeight="1" x14ac:dyDescent="0.25">
      <c r="B1361" s="319"/>
      <c r="C1361" s="319"/>
      <c r="D1361" s="319"/>
      <c r="E1361" s="319"/>
      <c r="F1361" s="319"/>
      <c r="H1361" s="357"/>
      <c r="I1361" s="319"/>
      <c r="J1361" s="319"/>
      <c r="K1361" s="319"/>
      <c r="L1361" s="319"/>
      <c r="M1361" s="319"/>
      <c r="N1361" s="319"/>
      <c r="R1361" s="319"/>
      <c r="S1361" s="391"/>
    </row>
    <row r="1362" spans="2:19" ht="20.25" customHeight="1" x14ac:dyDescent="0.25">
      <c r="B1362" s="319"/>
      <c r="C1362" s="319"/>
      <c r="D1362" s="319"/>
      <c r="E1362" s="319"/>
      <c r="F1362" s="319"/>
      <c r="H1362" s="357"/>
      <c r="I1362" s="319"/>
      <c r="J1362" s="319"/>
      <c r="K1362" s="319"/>
      <c r="L1362" s="319"/>
      <c r="M1362" s="319"/>
      <c r="N1362" s="319"/>
      <c r="R1362" s="319"/>
      <c r="S1362" s="391"/>
    </row>
    <row r="1363" spans="2:19" ht="20.25" customHeight="1" x14ac:dyDescent="0.25">
      <c r="B1363" s="319"/>
      <c r="C1363" s="319"/>
      <c r="D1363" s="319"/>
      <c r="E1363" s="319"/>
      <c r="F1363" s="319"/>
      <c r="H1363" s="357"/>
      <c r="I1363" s="319"/>
      <c r="J1363" s="319"/>
      <c r="K1363" s="319"/>
      <c r="L1363" s="319"/>
      <c r="M1363" s="319"/>
      <c r="N1363" s="319"/>
      <c r="R1363" s="319"/>
      <c r="S1363" s="391"/>
    </row>
    <row r="1364" spans="2:19" ht="20.25" customHeight="1" x14ac:dyDescent="0.25">
      <c r="B1364" s="319"/>
      <c r="C1364" s="319"/>
      <c r="D1364" s="319"/>
      <c r="E1364" s="319"/>
      <c r="F1364" s="319"/>
      <c r="H1364" s="357"/>
      <c r="I1364" s="319"/>
      <c r="J1364" s="319"/>
      <c r="K1364" s="319"/>
      <c r="L1364" s="319"/>
      <c r="M1364" s="319"/>
      <c r="N1364" s="319"/>
      <c r="R1364" s="319"/>
      <c r="S1364" s="391"/>
    </row>
    <row r="1365" spans="2:19" ht="20.25" customHeight="1" x14ac:dyDescent="0.25">
      <c r="B1365" s="319"/>
      <c r="C1365" s="319"/>
      <c r="D1365" s="319"/>
      <c r="E1365" s="319"/>
      <c r="F1365" s="319"/>
      <c r="H1365" s="357"/>
      <c r="I1365" s="319"/>
      <c r="J1365" s="319"/>
      <c r="K1365" s="319"/>
      <c r="L1365" s="319"/>
      <c r="M1365" s="319"/>
      <c r="N1365" s="319"/>
      <c r="R1365" s="319"/>
      <c r="S1365" s="391"/>
    </row>
    <row r="1366" spans="2:19" ht="20.25" customHeight="1" x14ac:dyDescent="0.25">
      <c r="B1366" s="319"/>
      <c r="C1366" s="319"/>
      <c r="D1366" s="319"/>
      <c r="E1366" s="319"/>
      <c r="F1366" s="319"/>
      <c r="H1366" s="357"/>
      <c r="I1366" s="319"/>
      <c r="J1366" s="319"/>
      <c r="K1366" s="319"/>
      <c r="L1366" s="319"/>
      <c r="M1366" s="319"/>
      <c r="N1366" s="319"/>
      <c r="R1366" s="319"/>
      <c r="S1366" s="391"/>
    </row>
    <row r="1367" spans="2:19" ht="20.25" customHeight="1" x14ac:dyDescent="0.25">
      <c r="B1367" s="319"/>
      <c r="C1367" s="319"/>
      <c r="D1367" s="319"/>
      <c r="E1367" s="319"/>
      <c r="F1367" s="319"/>
      <c r="H1367" s="357"/>
      <c r="I1367" s="319"/>
      <c r="J1367" s="319"/>
      <c r="K1367" s="319"/>
      <c r="L1367" s="319"/>
      <c r="M1367" s="319"/>
      <c r="N1367" s="319"/>
      <c r="R1367" s="319"/>
      <c r="S1367" s="391"/>
    </row>
    <row r="1368" spans="2:19" ht="20.25" customHeight="1" x14ac:dyDescent="0.25">
      <c r="B1368" s="319"/>
      <c r="C1368" s="319"/>
      <c r="D1368" s="319"/>
      <c r="E1368" s="319"/>
      <c r="F1368" s="319"/>
      <c r="H1368" s="357"/>
      <c r="I1368" s="319"/>
      <c r="J1368" s="319"/>
      <c r="K1368" s="319"/>
      <c r="L1368" s="319"/>
      <c r="M1368" s="319"/>
      <c r="N1368" s="319"/>
      <c r="R1368" s="319"/>
      <c r="S1368" s="391"/>
    </row>
    <row r="1369" spans="2:19" ht="20.25" customHeight="1" x14ac:dyDescent="0.25">
      <c r="B1369" s="319"/>
      <c r="C1369" s="319"/>
      <c r="D1369" s="319"/>
      <c r="E1369" s="319"/>
      <c r="F1369" s="319"/>
      <c r="H1369" s="357"/>
      <c r="I1369" s="319"/>
      <c r="J1369" s="319"/>
      <c r="K1369" s="319"/>
      <c r="L1369" s="319"/>
      <c r="M1369" s="319"/>
      <c r="N1369" s="319"/>
      <c r="R1369" s="319"/>
      <c r="S1369" s="391"/>
    </row>
    <row r="1370" spans="2:19" ht="20.25" customHeight="1" x14ac:dyDescent="0.25">
      <c r="B1370" s="319"/>
      <c r="C1370" s="319"/>
      <c r="D1370" s="319"/>
      <c r="E1370" s="319"/>
      <c r="F1370" s="319"/>
      <c r="H1370" s="357"/>
      <c r="I1370" s="319"/>
      <c r="J1370" s="319"/>
      <c r="K1370" s="319"/>
      <c r="L1370" s="319"/>
      <c r="M1370" s="319"/>
      <c r="N1370" s="319"/>
      <c r="R1370" s="319"/>
      <c r="S1370" s="391"/>
    </row>
    <row r="1371" spans="2:19" ht="20.25" customHeight="1" x14ac:dyDescent="0.25">
      <c r="B1371" s="319"/>
      <c r="C1371" s="319"/>
      <c r="D1371" s="319"/>
      <c r="E1371" s="319"/>
      <c r="F1371" s="319"/>
      <c r="H1371" s="357"/>
      <c r="I1371" s="319"/>
      <c r="J1371" s="319"/>
      <c r="K1371" s="319"/>
      <c r="L1371" s="319"/>
      <c r="M1371" s="319"/>
      <c r="N1371" s="319"/>
      <c r="R1371" s="319"/>
      <c r="S1371" s="391"/>
    </row>
    <row r="1372" spans="2:19" ht="20.25" customHeight="1" x14ac:dyDescent="0.25">
      <c r="B1372" s="319"/>
      <c r="C1372" s="319"/>
      <c r="D1372" s="319"/>
      <c r="E1372" s="319"/>
      <c r="F1372" s="319"/>
      <c r="H1372" s="357"/>
      <c r="I1372" s="319"/>
      <c r="J1372" s="319"/>
      <c r="K1372" s="319"/>
      <c r="L1372" s="319"/>
      <c r="M1372" s="319"/>
      <c r="N1372" s="319"/>
      <c r="R1372" s="319"/>
      <c r="S1372" s="391"/>
    </row>
    <row r="1373" spans="2:19" ht="20.25" customHeight="1" x14ac:dyDescent="0.25">
      <c r="B1373" s="319"/>
      <c r="C1373" s="319"/>
      <c r="D1373" s="319"/>
      <c r="E1373" s="319"/>
      <c r="F1373" s="319"/>
      <c r="H1373" s="357"/>
      <c r="I1373" s="319"/>
      <c r="J1373" s="319"/>
      <c r="K1373" s="319"/>
      <c r="L1373" s="319"/>
      <c r="M1373" s="319"/>
      <c r="N1373" s="319"/>
      <c r="R1373" s="319"/>
      <c r="S1373" s="391"/>
    </row>
    <row r="1374" spans="2:19" ht="20.25" customHeight="1" x14ac:dyDescent="0.25">
      <c r="B1374" s="319"/>
      <c r="C1374" s="319"/>
      <c r="D1374" s="319"/>
      <c r="E1374" s="319"/>
      <c r="F1374" s="319"/>
      <c r="H1374" s="357"/>
      <c r="I1374" s="319"/>
      <c r="J1374" s="319"/>
      <c r="K1374" s="319"/>
      <c r="L1374" s="319"/>
      <c r="M1374" s="319"/>
      <c r="N1374" s="319"/>
      <c r="R1374" s="319"/>
      <c r="S1374" s="391"/>
    </row>
    <row r="1375" spans="2:19" ht="20.25" customHeight="1" x14ac:dyDescent="0.25">
      <c r="B1375" s="319"/>
      <c r="C1375" s="319"/>
      <c r="D1375" s="319"/>
      <c r="E1375" s="319"/>
      <c r="F1375" s="319"/>
      <c r="H1375" s="357"/>
      <c r="I1375" s="319"/>
      <c r="J1375" s="319"/>
      <c r="K1375" s="319"/>
      <c r="L1375" s="319"/>
      <c r="M1375" s="319"/>
      <c r="N1375" s="319"/>
      <c r="R1375" s="319"/>
      <c r="S1375" s="391"/>
    </row>
    <row r="1376" spans="2:19" ht="20.25" customHeight="1" x14ac:dyDescent="0.25">
      <c r="B1376" s="319"/>
      <c r="C1376" s="319"/>
      <c r="D1376" s="319"/>
      <c r="E1376" s="319"/>
      <c r="F1376" s="319"/>
      <c r="H1376" s="357"/>
      <c r="I1376" s="319"/>
      <c r="J1376" s="319"/>
      <c r="K1376" s="319"/>
      <c r="L1376" s="319"/>
      <c r="M1376" s="319"/>
      <c r="N1376" s="319"/>
      <c r="R1376" s="319"/>
      <c r="S1376" s="391"/>
    </row>
    <row r="1377" spans="2:19" ht="20.25" customHeight="1" x14ac:dyDescent="0.25">
      <c r="B1377" s="319"/>
      <c r="C1377" s="319"/>
      <c r="D1377" s="319"/>
      <c r="E1377" s="319"/>
      <c r="F1377" s="319"/>
      <c r="H1377" s="357"/>
      <c r="I1377" s="319"/>
      <c r="J1377" s="319"/>
      <c r="K1377" s="319"/>
      <c r="L1377" s="319"/>
      <c r="M1377" s="319"/>
      <c r="N1377" s="319"/>
      <c r="R1377" s="319"/>
      <c r="S1377" s="391"/>
    </row>
    <row r="1378" spans="2:19" ht="20.25" customHeight="1" x14ac:dyDescent="0.25">
      <c r="B1378" s="319"/>
      <c r="C1378" s="319"/>
      <c r="D1378" s="319"/>
      <c r="E1378" s="319"/>
      <c r="F1378" s="319"/>
      <c r="H1378" s="357"/>
      <c r="I1378" s="319"/>
      <c r="J1378" s="319"/>
      <c r="K1378" s="319"/>
      <c r="L1378" s="319"/>
      <c r="M1378" s="319"/>
      <c r="N1378" s="319"/>
      <c r="R1378" s="319"/>
      <c r="S1378" s="391"/>
    </row>
    <row r="1379" spans="2:19" ht="20.25" customHeight="1" x14ac:dyDescent="0.25">
      <c r="B1379" s="319"/>
      <c r="C1379" s="319"/>
      <c r="D1379" s="319"/>
      <c r="E1379" s="319"/>
      <c r="F1379" s="319"/>
      <c r="H1379" s="357"/>
      <c r="I1379" s="319"/>
      <c r="J1379" s="319"/>
      <c r="K1379" s="319"/>
      <c r="L1379" s="319"/>
      <c r="M1379" s="319"/>
      <c r="N1379" s="319"/>
      <c r="R1379" s="319"/>
      <c r="S1379" s="391"/>
    </row>
    <row r="1380" spans="2:19" ht="20.25" customHeight="1" x14ac:dyDescent="0.25">
      <c r="B1380" s="319"/>
      <c r="C1380" s="319"/>
      <c r="D1380" s="319"/>
      <c r="E1380" s="319"/>
      <c r="F1380" s="319"/>
      <c r="H1380" s="357"/>
      <c r="I1380" s="319"/>
      <c r="J1380" s="319"/>
      <c r="K1380" s="319"/>
      <c r="L1380" s="319"/>
      <c r="M1380" s="319"/>
      <c r="N1380" s="319"/>
      <c r="R1380" s="319"/>
      <c r="S1380" s="391"/>
    </row>
    <row r="1381" spans="2:19" ht="20.25" customHeight="1" x14ac:dyDescent="0.25">
      <c r="B1381" s="319"/>
      <c r="C1381" s="319"/>
      <c r="D1381" s="319"/>
      <c r="E1381" s="319"/>
      <c r="F1381" s="319"/>
      <c r="H1381" s="357"/>
      <c r="I1381" s="319"/>
      <c r="J1381" s="319"/>
      <c r="K1381" s="319"/>
      <c r="L1381" s="319"/>
      <c r="M1381" s="319"/>
      <c r="N1381" s="319"/>
      <c r="R1381" s="319"/>
      <c r="S1381" s="391"/>
    </row>
    <row r="1382" spans="2:19" ht="20.25" customHeight="1" x14ac:dyDescent="0.25">
      <c r="B1382" s="319"/>
      <c r="C1382" s="319"/>
      <c r="D1382" s="319"/>
      <c r="E1382" s="319"/>
      <c r="F1382" s="319"/>
      <c r="H1382" s="357"/>
      <c r="I1382" s="319"/>
      <c r="J1382" s="319"/>
      <c r="K1382" s="319"/>
      <c r="L1382" s="319"/>
      <c r="M1382" s="319"/>
      <c r="N1382" s="319"/>
      <c r="R1382" s="319"/>
      <c r="S1382" s="391"/>
    </row>
    <row r="1383" spans="2:19" ht="20.25" customHeight="1" x14ac:dyDescent="0.25">
      <c r="B1383" s="319"/>
      <c r="C1383" s="319"/>
      <c r="D1383" s="319"/>
      <c r="E1383" s="319"/>
      <c r="F1383" s="319"/>
      <c r="H1383" s="357"/>
      <c r="I1383" s="319"/>
      <c r="J1383" s="319"/>
      <c r="K1383" s="319"/>
      <c r="L1383" s="319"/>
      <c r="M1383" s="319"/>
      <c r="N1383" s="319"/>
      <c r="R1383" s="319"/>
      <c r="S1383" s="391"/>
    </row>
    <row r="1384" spans="2:19" ht="20.25" customHeight="1" x14ac:dyDescent="0.25">
      <c r="B1384" s="319"/>
      <c r="C1384" s="319"/>
      <c r="D1384" s="319"/>
      <c r="E1384" s="319"/>
      <c r="F1384" s="319"/>
      <c r="H1384" s="357"/>
      <c r="I1384" s="319"/>
      <c r="J1384" s="319"/>
      <c r="K1384" s="319"/>
      <c r="L1384" s="319"/>
      <c r="M1384" s="319"/>
      <c r="N1384" s="319"/>
      <c r="R1384" s="319"/>
      <c r="S1384" s="391"/>
    </row>
    <row r="1385" spans="2:19" ht="20.25" customHeight="1" x14ac:dyDescent="0.25">
      <c r="B1385" s="319"/>
      <c r="C1385" s="319"/>
      <c r="D1385" s="319"/>
      <c r="E1385" s="319"/>
      <c r="F1385" s="319"/>
      <c r="H1385" s="357"/>
      <c r="I1385" s="319"/>
      <c r="J1385" s="319"/>
      <c r="K1385" s="319"/>
      <c r="L1385" s="319"/>
      <c r="M1385" s="319"/>
      <c r="N1385" s="319"/>
      <c r="R1385" s="319"/>
      <c r="S1385" s="391"/>
    </row>
    <row r="1386" spans="2:19" ht="20.25" customHeight="1" x14ac:dyDescent="0.25">
      <c r="B1386" s="319"/>
      <c r="C1386" s="319"/>
      <c r="D1386" s="319"/>
      <c r="E1386" s="319"/>
      <c r="F1386" s="319"/>
      <c r="H1386" s="357"/>
      <c r="I1386" s="319"/>
      <c r="J1386" s="319"/>
      <c r="K1386" s="319"/>
      <c r="L1386" s="319"/>
      <c r="M1386" s="319"/>
      <c r="N1386" s="319"/>
      <c r="R1386" s="319"/>
      <c r="S1386" s="391"/>
    </row>
    <row r="1387" spans="2:19" ht="20.25" customHeight="1" x14ac:dyDescent="0.25">
      <c r="B1387" s="319"/>
      <c r="C1387" s="319"/>
      <c r="D1387" s="319"/>
      <c r="E1387" s="319"/>
      <c r="F1387" s="319"/>
      <c r="H1387" s="357"/>
      <c r="I1387" s="319"/>
      <c r="J1387" s="319"/>
      <c r="K1387" s="319"/>
      <c r="L1387" s="319"/>
      <c r="M1387" s="319"/>
      <c r="N1387" s="319"/>
      <c r="R1387" s="319"/>
      <c r="S1387" s="391"/>
    </row>
    <row r="1388" spans="2:19" ht="20.25" customHeight="1" x14ac:dyDescent="0.25">
      <c r="B1388" s="319"/>
      <c r="C1388" s="319"/>
      <c r="D1388" s="319"/>
      <c r="E1388" s="319"/>
      <c r="F1388" s="319"/>
      <c r="H1388" s="357"/>
      <c r="I1388" s="319"/>
      <c r="J1388" s="319"/>
      <c r="K1388" s="319"/>
      <c r="L1388" s="319"/>
      <c r="M1388" s="319"/>
      <c r="N1388" s="319"/>
      <c r="R1388" s="319"/>
      <c r="S1388" s="391"/>
    </row>
    <row r="1389" spans="2:19" ht="20.25" customHeight="1" x14ac:dyDescent="0.25">
      <c r="B1389" s="319"/>
      <c r="C1389" s="319"/>
      <c r="D1389" s="319"/>
      <c r="E1389" s="319"/>
      <c r="F1389" s="319"/>
      <c r="H1389" s="357"/>
      <c r="I1389" s="319"/>
      <c r="J1389" s="319"/>
      <c r="K1389" s="319"/>
      <c r="L1389" s="319"/>
      <c r="M1389" s="319"/>
      <c r="N1389" s="319"/>
      <c r="R1389" s="319"/>
      <c r="S1389" s="391"/>
    </row>
    <row r="1390" spans="2:19" ht="20.25" customHeight="1" x14ac:dyDescent="0.25">
      <c r="B1390" s="319"/>
      <c r="C1390" s="319"/>
      <c r="D1390" s="319"/>
      <c r="E1390" s="319"/>
      <c r="F1390" s="319"/>
      <c r="H1390" s="357"/>
      <c r="I1390" s="319"/>
      <c r="J1390" s="319"/>
      <c r="K1390" s="319"/>
      <c r="L1390" s="319"/>
      <c r="M1390" s="319"/>
      <c r="N1390" s="319"/>
      <c r="R1390" s="319"/>
      <c r="S1390" s="391"/>
    </row>
    <row r="1391" spans="2:19" ht="20.25" customHeight="1" x14ac:dyDescent="0.25">
      <c r="B1391" s="319"/>
      <c r="C1391" s="319"/>
      <c r="D1391" s="319"/>
      <c r="E1391" s="319"/>
      <c r="F1391" s="319"/>
      <c r="H1391" s="357"/>
      <c r="I1391" s="319"/>
      <c r="J1391" s="319"/>
      <c r="K1391" s="319"/>
      <c r="L1391" s="319"/>
      <c r="M1391" s="319"/>
      <c r="N1391" s="319"/>
      <c r="R1391" s="319"/>
      <c r="S1391" s="391"/>
    </row>
    <row r="1392" spans="2:19" ht="20.25" customHeight="1" x14ac:dyDescent="0.25">
      <c r="B1392" s="319"/>
      <c r="C1392" s="319"/>
      <c r="D1392" s="319"/>
      <c r="E1392" s="319"/>
      <c r="F1392" s="319"/>
      <c r="H1392" s="357"/>
      <c r="I1392" s="319"/>
      <c r="J1392" s="319"/>
      <c r="K1392" s="319"/>
      <c r="L1392" s="319"/>
      <c r="M1392" s="319"/>
      <c r="N1392" s="319"/>
      <c r="R1392" s="319"/>
      <c r="S1392" s="391"/>
    </row>
    <row r="1393" spans="2:19" ht="20.25" customHeight="1" x14ac:dyDescent="0.25">
      <c r="B1393" s="319"/>
      <c r="C1393" s="319"/>
      <c r="D1393" s="319"/>
      <c r="E1393" s="319"/>
      <c r="F1393" s="319"/>
      <c r="H1393" s="357"/>
      <c r="I1393" s="319"/>
      <c r="J1393" s="319"/>
      <c r="K1393" s="319"/>
      <c r="L1393" s="319"/>
      <c r="M1393" s="319"/>
      <c r="N1393" s="319"/>
      <c r="R1393" s="319"/>
      <c r="S1393" s="391"/>
    </row>
    <row r="1394" spans="2:19" ht="20.25" customHeight="1" x14ac:dyDescent="0.25">
      <c r="B1394" s="319"/>
      <c r="C1394" s="319"/>
      <c r="D1394" s="319"/>
      <c r="E1394" s="319"/>
      <c r="F1394" s="319"/>
      <c r="H1394" s="357"/>
      <c r="I1394" s="319"/>
      <c r="J1394" s="319"/>
      <c r="K1394" s="319"/>
      <c r="L1394" s="319"/>
      <c r="M1394" s="319"/>
      <c r="N1394" s="319"/>
      <c r="R1394" s="319"/>
      <c r="S1394" s="391"/>
    </row>
    <row r="1395" spans="2:19" ht="20.25" customHeight="1" x14ac:dyDescent="0.25">
      <c r="B1395" s="319"/>
      <c r="C1395" s="319"/>
      <c r="D1395" s="319"/>
      <c r="E1395" s="319"/>
      <c r="F1395" s="319"/>
      <c r="H1395" s="357"/>
      <c r="I1395" s="319"/>
      <c r="J1395" s="319"/>
      <c r="K1395" s="319"/>
      <c r="L1395" s="319"/>
      <c r="M1395" s="319"/>
      <c r="N1395" s="319"/>
      <c r="R1395" s="319"/>
      <c r="S1395" s="391"/>
    </row>
    <row r="1396" spans="2:19" ht="20.25" customHeight="1" x14ac:dyDescent="0.25">
      <c r="B1396" s="319"/>
      <c r="C1396" s="319"/>
      <c r="D1396" s="319"/>
      <c r="E1396" s="319"/>
      <c r="F1396" s="319"/>
      <c r="H1396" s="357"/>
      <c r="I1396" s="319"/>
      <c r="J1396" s="319"/>
      <c r="K1396" s="319"/>
      <c r="L1396" s="319"/>
      <c r="M1396" s="319"/>
      <c r="N1396" s="319"/>
      <c r="R1396" s="319"/>
      <c r="S1396" s="391"/>
    </row>
    <row r="1397" spans="2:19" ht="20.25" customHeight="1" x14ac:dyDescent="0.25">
      <c r="B1397" s="319"/>
      <c r="C1397" s="319"/>
      <c r="D1397" s="319"/>
      <c r="E1397" s="319"/>
      <c r="F1397" s="319"/>
      <c r="H1397" s="357"/>
      <c r="I1397" s="319"/>
      <c r="J1397" s="319"/>
      <c r="K1397" s="319"/>
      <c r="L1397" s="319"/>
      <c r="M1397" s="319"/>
      <c r="N1397" s="319"/>
      <c r="R1397" s="319"/>
      <c r="S1397" s="391"/>
    </row>
    <row r="1398" spans="2:19" ht="20.25" customHeight="1" x14ac:dyDescent="0.25">
      <c r="B1398" s="319"/>
      <c r="C1398" s="319"/>
      <c r="D1398" s="319"/>
      <c r="E1398" s="319"/>
      <c r="F1398" s="319"/>
      <c r="H1398" s="357"/>
      <c r="I1398" s="319"/>
      <c r="J1398" s="319"/>
      <c r="K1398" s="319"/>
      <c r="L1398" s="319"/>
      <c r="M1398" s="319"/>
      <c r="N1398" s="319"/>
      <c r="R1398" s="319"/>
      <c r="S1398" s="391"/>
    </row>
    <row r="1399" spans="2:19" ht="20.25" customHeight="1" x14ac:dyDescent="0.25">
      <c r="B1399" s="319"/>
      <c r="C1399" s="319"/>
      <c r="D1399" s="319"/>
      <c r="E1399" s="319"/>
      <c r="F1399" s="319"/>
      <c r="H1399" s="357"/>
      <c r="I1399" s="319"/>
      <c r="J1399" s="319"/>
      <c r="K1399" s="319"/>
      <c r="L1399" s="319"/>
      <c r="M1399" s="319"/>
      <c r="N1399" s="319"/>
      <c r="R1399" s="319"/>
      <c r="S1399" s="391"/>
    </row>
    <row r="1400" spans="2:19" ht="20.25" customHeight="1" x14ac:dyDescent="0.25">
      <c r="B1400" s="319"/>
      <c r="C1400" s="319"/>
      <c r="D1400" s="319"/>
      <c r="E1400" s="319"/>
      <c r="F1400" s="319"/>
      <c r="H1400" s="357"/>
      <c r="I1400" s="319"/>
      <c r="J1400" s="319"/>
      <c r="K1400" s="319"/>
      <c r="L1400" s="319"/>
      <c r="M1400" s="319"/>
      <c r="N1400" s="319"/>
      <c r="R1400" s="319"/>
      <c r="S1400" s="391"/>
    </row>
    <row r="1401" spans="2:19" ht="20.25" customHeight="1" x14ac:dyDescent="0.25">
      <c r="B1401" s="319"/>
      <c r="C1401" s="319"/>
      <c r="D1401" s="319"/>
      <c r="E1401" s="319"/>
      <c r="F1401" s="319"/>
      <c r="H1401" s="357"/>
      <c r="I1401" s="319"/>
      <c r="J1401" s="319"/>
      <c r="K1401" s="319"/>
      <c r="L1401" s="319"/>
      <c r="M1401" s="319"/>
      <c r="N1401" s="319"/>
      <c r="R1401" s="319"/>
      <c r="S1401" s="391"/>
    </row>
    <row r="1402" spans="2:19" ht="20.25" customHeight="1" x14ac:dyDescent="0.25">
      <c r="B1402" s="319"/>
      <c r="C1402" s="319"/>
      <c r="D1402" s="319"/>
      <c r="E1402" s="319"/>
      <c r="F1402" s="319"/>
      <c r="H1402" s="357"/>
      <c r="I1402" s="319"/>
      <c r="J1402" s="319"/>
      <c r="K1402" s="319"/>
      <c r="L1402" s="319"/>
      <c r="M1402" s="319"/>
      <c r="N1402" s="319"/>
      <c r="R1402" s="319"/>
      <c r="S1402" s="391"/>
    </row>
    <row r="1403" spans="2:19" ht="20.25" customHeight="1" x14ac:dyDescent="0.25">
      <c r="B1403" s="319"/>
      <c r="C1403" s="319"/>
      <c r="D1403" s="319"/>
      <c r="E1403" s="319"/>
      <c r="F1403" s="319"/>
      <c r="H1403" s="357"/>
      <c r="I1403" s="319"/>
      <c r="J1403" s="319"/>
      <c r="K1403" s="319"/>
      <c r="L1403" s="319"/>
      <c r="M1403" s="319"/>
      <c r="N1403" s="319"/>
      <c r="R1403" s="319"/>
      <c r="S1403" s="391"/>
    </row>
    <row r="1404" spans="2:19" ht="20.25" customHeight="1" x14ac:dyDescent="0.25">
      <c r="B1404" s="319"/>
      <c r="C1404" s="319"/>
      <c r="D1404" s="319"/>
      <c r="E1404" s="319"/>
      <c r="F1404" s="319"/>
      <c r="H1404" s="357"/>
      <c r="I1404" s="319"/>
      <c r="J1404" s="319"/>
      <c r="K1404" s="319"/>
      <c r="L1404" s="319"/>
      <c r="M1404" s="319"/>
      <c r="N1404" s="319"/>
      <c r="R1404" s="319"/>
      <c r="S1404" s="391"/>
    </row>
    <row r="1405" spans="2:19" ht="20.25" customHeight="1" x14ac:dyDescent="0.25">
      <c r="B1405" s="319"/>
      <c r="C1405" s="319"/>
      <c r="D1405" s="319"/>
      <c r="E1405" s="319"/>
      <c r="F1405" s="319"/>
      <c r="H1405" s="357"/>
      <c r="I1405" s="319"/>
      <c r="J1405" s="319"/>
      <c r="K1405" s="319"/>
      <c r="L1405" s="319"/>
      <c r="M1405" s="319"/>
      <c r="N1405" s="319"/>
      <c r="R1405" s="319"/>
      <c r="S1405" s="391"/>
    </row>
    <row r="1406" spans="2:19" ht="20.25" customHeight="1" x14ac:dyDescent="0.25">
      <c r="B1406" s="319"/>
      <c r="C1406" s="319"/>
      <c r="D1406" s="319"/>
      <c r="E1406" s="319"/>
      <c r="F1406" s="319"/>
      <c r="H1406" s="357"/>
      <c r="I1406" s="319"/>
      <c r="J1406" s="319"/>
      <c r="K1406" s="319"/>
      <c r="L1406" s="319"/>
      <c r="M1406" s="319"/>
      <c r="N1406" s="319"/>
      <c r="R1406" s="319"/>
      <c r="S1406" s="391"/>
    </row>
    <row r="1407" spans="2:19" ht="20.25" customHeight="1" x14ac:dyDescent="0.25">
      <c r="B1407" s="319"/>
      <c r="C1407" s="319"/>
      <c r="D1407" s="319"/>
      <c r="E1407" s="319"/>
      <c r="F1407" s="319"/>
      <c r="H1407" s="357"/>
      <c r="I1407" s="319"/>
      <c r="J1407" s="319"/>
      <c r="K1407" s="319"/>
      <c r="L1407" s="319"/>
      <c r="M1407" s="319"/>
      <c r="N1407" s="319"/>
      <c r="R1407" s="319"/>
      <c r="S1407" s="391"/>
    </row>
    <row r="1408" spans="2:19" ht="20.25" customHeight="1" x14ac:dyDescent="0.25">
      <c r="B1408" s="319"/>
      <c r="C1408" s="319"/>
      <c r="D1408" s="319"/>
      <c r="E1408" s="319"/>
      <c r="F1408" s="319"/>
      <c r="H1408" s="357"/>
      <c r="I1408" s="319"/>
      <c r="J1408" s="319"/>
      <c r="K1408" s="319"/>
      <c r="L1408" s="319"/>
      <c r="M1408" s="319"/>
      <c r="N1408" s="319"/>
      <c r="R1408" s="319"/>
      <c r="S1408" s="391"/>
    </row>
    <row r="1409" spans="2:19" ht="20.25" customHeight="1" x14ac:dyDescent="0.25">
      <c r="B1409" s="319"/>
      <c r="C1409" s="319"/>
      <c r="D1409" s="319"/>
      <c r="E1409" s="319"/>
      <c r="F1409" s="319"/>
      <c r="H1409" s="357"/>
      <c r="I1409" s="319"/>
      <c r="J1409" s="319"/>
      <c r="K1409" s="319"/>
      <c r="L1409" s="319"/>
      <c r="M1409" s="319"/>
      <c r="N1409" s="319"/>
      <c r="R1409" s="319"/>
      <c r="S1409" s="391"/>
    </row>
    <row r="1410" spans="2:19" ht="20.25" customHeight="1" x14ac:dyDescent="0.25">
      <c r="B1410" s="319"/>
      <c r="C1410" s="319"/>
      <c r="D1410" s="319"/>
      <c r="E1410" s="319"/>
      <c r="F1410" s="319"/>
      <c r="H1410" s="357"/>
      <c r="I1410" s="319"/>
      <c r="J1410" s="319"/>
      <c r="K1410" s="319"/>
      <c r="L1410" s="319"/>
      <c r="M1410" s="319"/>
      <c r="N1410" s="319"/>
      <c r="R1410" s="319"/>
      <c r="S1410" s="391"/>
    </row>
    <row r="1411" spans="2:19" ht="20.25" customHeight="1" x14ac:dyDescent="0.25">
      <c r="B1411" s="319"/>
      <c r="C1411" s="319"/>
      <c r="D1411" s="319"/>
      <c r="E1411" s="319"/>
      <c r="F1411" s="319"/>
      <c r="H1411" s="357"/>
      <c r="I1411" s="319"/>
      <c r="J1411" s="319"/>
      <c r="K1411" s="319"/>
      <c r="L1411" s="319"/>
      <c r="M1411" s="319"/>
      <c r="N1411" s="319"/>
      <c r="R1411" s="319"/>
      <c r="S1411" s="391"/>
    </row>
    <row r="1412" spans="2:19" ht="20.25" customHeight="1" x14ac:dyDescent="0.25">
      <c r="B1412" s="319"/>
      <c r="C1412" s="319"/>
      <c r="D1412" s="319"/>
      <c r="E1412" s="319"/>
      <c r="F1412" s="319"/>
      <c r="H1412" s="357"/>
      <c r="I1412" s="319"/>
      <c r="J1412" s="319"/>
      <c r="K1412" s="319"/>
      <c r="L1412" s="319"/>
      <c r="M1412" s="319"/>
      <c r="N1412" s="319"/>
      <c r="R1412" s="319"/>
      <c r="S1412" s="391"/>
    </row>
    <row r="1413" spans="2:19" ht="20.25" customHeight="1" x14ac:dyDescent="0.25">
      <c r="B1413" s="319"/>
      <c r="C1413" s="319"/>
      <c r="D1413" s="319"/>
      <c r="E1413" s="319"/>
      <c r="F1413" s="319"/>
      <c r="H1413" s="357"/>
      <c r="I1413" s="319"/>
      <c r="J1413" s="319"/>
      <c r="K1413" s="319"/>
      <c r="L1413" s="319"/>
      <c r="M1413" s="319"/>
      <c r="N1413" s="319"/>
      <c r="R1413" s="319"/>
      <c r="S1413" s="391"/>
    </row>
    <row r="1414" spans="2:19" ht="20.25" customHeight="1" x14ac:dyDescent="0.25">
      <c r="B1414" s="319"/>
      <c r="C1414" s="319"/>
      <c r="D1414" s="319"/>
      <c r="E1414" s="319"/>
      <c r="F1414" s="319"/>
      <c r="H1414" s="357"/>
      <c r="I1414" s="319"/>
      <c r="J1414" s="319"/>
      <c r="K1414" s="319"/>
      <c r="L1414" s="319"/>
      <c r="M1414" s="319"/>
      <c r="N1414" s="319"/>
      <c r="R1414" s="319"/>
      <c r="S1414" s="391"/>
    </row>
    <row r="1415" spans="2:19" ht="20.25" customHeight="1" x14ac:dyDescent="0.25">
      <c r="B1415" s="319"/>
      <c r="C1415" s="319"/>
      <c r="D1415" s="319"/>
      <c r="E1415" s="319"/>
      <c r="F1415" s="319"/>
      <c r="H1415" s="357"/>
      <c r="I1415" s="319"/>
      <c r="J1415" s="319"/>
      <c r="K1415" s="319"/>
      <c r="L1415" s="319"/>
      <c r="M1415" s="319"/>
      <c r="N1415" s="319"/>
      <c r="R1415" s="319"/>
      <c r="S1415" s="391"/>
    </row>
    <row r="1416" spans="2:19" ht="20.25" customHeight="1" x14ac:dyDescent="0.25">
      <c r="B1416" s="319"/>
      <c r="C1416" s="319"/>
      <c r="D1416" s="319"/>
      <c r="E1416" s="319"/>
      <c r="F1416" s="319"/>
      <c r="H1416" s="357"/>
      <c r="I1416" s="319"/>
      <c r="J1416" s="319"/>
      <c r="K1416" s="319"/>
      <c r="L1416" s="319"/>
      <c r="M1416" s="319"/>
      <c r="N1416" s="319"/>
      <c r="R1416" s="319"/>
      <c r="S1416" s="391"/>
    </row>
    <row r="1417" spans="2:19" ht="20.25" customHeight="1" x14ac:dyDescent="0.25">
      <c r="B1417" s="319"/>
      <c r="C1417" s="319"/>
      <c r="D1417" s="319"/>
      <c r="E1417" s="319"/>
      <c r="F1417" s="319"/>
      <c r="H1417" s="357"/>
      <c r="I1417" s="319"/>
      <c r="J1417" s="319"/>
      <c r="K1417" s="319"/>
      <c r="L1417" s="319"/>
      <c r="M1417" s="319"/>
      <c r="N1417" s="319"/>
      <c r="R1417" s="319"/>
      <c r="S1417" s="391"/>
    </row>
    <row r="1418" spans="2:19" ht="20.25" customHeight="1" x14ac:dyDescent="0.25">
      <c r="B1418" s="319"/>
      <c r="C1418" s="319"/>
      <c r="D1418" s="319"/>
      <c r="E1418" s="319"/>
      <c r="F1418" s="319"/>
      <c r="H1418" s="357"/>
      <c r="I1418" s="319"/>
      <c r="J1418" s="319"/>
      <c r="K1418" s="319"/>
      <c r="L1418" s="319"/>
      <c r="M1418" s="319"/>
      <c r="N1418" s="319"/>
      <c r="R1418" s="319"/>
      <c r="S1418" s="391"/>
    </row>
    <row r="1419" spans="2:19" ht="20.25" customHeight="1" x14ac:dyDescent="0.25">
      <c r="B1419" s="319"/>
      <c r="C1419" s="319"/>
      <c r="D1419" s="319"/>
      <c r="E1419" s="319"/>
      <c r="F1419" s="319"/>
      <c r="H1419" s="357"/>
      <c r="I1419" s="319"/>
      <c r="J1419" s="319"/>
      <c r="K1419" s="319"/>
      <c r="L1419" s="319"/>
      <c r="M1419" s="319"/>
      <c r="N1419" s="319"/>
      <c r="R1419" s="319"/>
      <c r="S1419" s="391"/>
    </row>
    <row r="1420" spans="2:19" ht="20.25" customHeight="1" x14ac:dyDescent="0.25">
      <c r="B1420" s="319"/>
      <c r="C1420" s="319"/>
      <c r="D1420" s="319"/>
      <c r="E1420" s="319"/>
      <c r="F1420" s="319"/>
      <c r="H1420" s="357"/>
      <c r="I1420" s="319"/>
      <c r="J1420" s="319"/>
      <c r="K1420" s="319"/>
      <c r="L1420" s="319"/>
      <c r="M1420" s="319"/>
      <c r="N1420" s="319"/>
      <c r="R1420" s="319"/>
      <c r="S1420" s="391"/>
    </row>
    <row r="1421" spans="2:19" ht="20.25" customHeight="1" x14ac:dyDescent="0.25">
      <c r="B1421" s="319"/>
      <c r="C1421" s="319"/>
      <c r="D1421" s="319"/>
      <c r="E1421" s="319"/>
      <c r="F1421" s="319"/>
      <c r="H1421" s="357"/>
      <c r="I1421" s="319"/>
      <c r="J1421" s="319"/>
      <c r="K1421" s="319"/>
      <c r="L1421" s="319"/>
      <c r="M1421" s="319"/>
      <c r="N1421" s="319"/>
      <c r="R1421" s="319"/>
      <c r="S1421" s="391"/>
    </row>
    <row r="1422" spans="2:19" ht="20.25" customHeight="1" x14ac:dyDescent="0.25">
      <c r="B1422" s="319"/>
      <c r="C1422" s="319"/>
      <c r="D1422" s="319"/>
      <c r="E1422" s="319"/>
      <c r="F1422" s="319"/>
      <c r="H1422" s="357"/>
      <c r="I1422" s="319"/>
      <c r="J1422" s="319"/>
      <c r="K1422" s="319"/>
      <c r="L1422" s="319"/>
      <c r="M1422" s="319"/>
      <c r="N1422" s="319"/>
      <c r="R1422" s="319"/>
      <c r="S1422" s="391"/>
    </row>
    <row r="1423" spans="2:19" ht="20.25" customHeight="1" x14ac:dyDescent="0.25">
      <c r="B1423" s="319"/>
      <c r="C1423" s="319"/>
      <c r="D1423" s="319"/>
      <c r="E1423" s="319"/>
      <c r="F1423" s="319"/>
      <c r="H1423" s="357"/>
      <c r="I1423" s="319"/>
      <c r="J1423" s="319"/>
      <c r="K1423" s="319"/>
      <c r="L1423" s="319"/>
      <c r="M1423" s="319"/>
      <c r="N1423" s="319"/>
      <c r="R1423" s="319"/>
      <c r="S1423" s="391"/>
    </row>
    <row r="1424" spans="2:19" ht="20.25" customHeight="1" x14ac:dyDescent="0.25">
      <c r="B1424" s="319"/>
      <c r="C1424" s="319"/>
      <c r="D1424" s="319"/>
      <c r="E1424" s="319"/>
      <c r="F1424" s="319"/>
      <c r="H1424" s="357"/>
      <c r="I1424" s="319"/>
      <c r="J1424" s="319"/>
      <c r="K1424" s="319"/>
      <c r="L1424" s="319"/>
      <c r="M1424" s="319"/>
      <c r="N1424" s="319"/>
      <c r="R1424" s="319"/>
      <c r="S1424" s="391"/>
    </row>
    <row r="1425" spans="2:19" ht="20.25" customHeight="1" x14ac:dyDescent="0.25">
      <c r="B1425" s="319"/>
      <c r="C1425" s="319"/>
      <c r="D1425" s="319"/>
      <c r="E1425" s="319"/>
      <c r="F1425" s="319"/>
      <c r="H1425" s="357"/>
      <c r="I1425" s="319"/>
      <c r="J1425" s="319"/>
      <c r="K1425" s="319"/>
      <c r="L1425" s="319"/>
      <c r="M1425" s="319"/>
      <c r="N1425" s="319"/>
      <c r="R1425" s="319"/>
      <c r="S1425" s="391"/>
    </row>
    <row r="1426" spans="2:19" ht="20.25" customHeight="1" x14ac:dyDescent="0.25">
      <c r="B1426" s="319"/>
      <c r="C1426" s="319"/>
      <c r="D1426" s="319"/>
      <c r="E1426" s="319"/>
      <c r="F1426" s="319"/>
      <c r="H1426" s="357"/>
      <c r="I1426" s="319"/>
      <c r="J1426" s="319"/>
      <c r="K1426" s="319"/>
      <c r="L1426" s="319"/>
      <c r="M1426" s="319"/>
      <c r="N1426" s="319"/>
      <c r="R1426" s="319"/>
      <c r="S1426" s="391"/>
    </row>
    <row r="1427" spans="2:19" ht="20.25" customHeight="1" x14ac:dyDescent="0.25">
      <c r="B1427" s="319"/>
      <c r="C1427" s="319"/>
      <c r="D1427" s="319"/>
      <c r="E1427" s="319"/>
      <c r="F1427" s="319"/>
      <c r="H1427" s="357"/>
      <c r="I1427" s="319"/>
      <c r="J1427" s="319"/>
      <c r="K1427" s="319"/>
      <c r="L1427" s="319"/>
      <c r="M1427" s="319"/>
      <c r="N1427" s="319"/>
      <c r="R1427" s="319"/>
      <c r="S1427" s="391"/>
    </row>
    <row r="1428" spans="2:19" ht="20.25" customHeight="1" x14ac:dyDescent="0.25">
      <c r="B1428" s="319"/>
      <c r="C1428" s="319"/>
      <c r="D1428" s="319"/>
      <c r="E1428" s="319"/>
      <c r="F1428" s="319"/>
      <c r="H1428" s="357"/>
      <c r="I1428" s="319"/>
      <c r="J1428" s="319"/>
      <c r="K1428" s="319"/>
      <c r="L1428" s="319"/>
      <c r="M1428" s="319"/>
      <c r="N1428" s="319"/>
      <c r="R1428" s="319"/>
      <c r="S1428" s="391"/>
    </row>
    <row r="1429" spans="2:19" ht="20.25" customHeight="1" x14ac:dyDescent="0.25">
      <c r="B1429" s="319"/>
      <c r="C1429" s="319"/>
      <c r="D1429" s="319"/>
      <c r="E1429" s="319"/>
      <c r="F1429" s="319"/>
      <c r="H1429" s="357"/>
      <c r="I1429" s="319"/>
      <c r="J1429" s="319"/>
      <c r="K1429" s="319"/>
      <c r="L1429" s="319"/>
      <c r="M1429" s="319"/>
      <c r="N1429" s="319"/>
      <c r="R1429" s="319"/>
      <c r="S1429" s="391"/>
    </row>
    <row r="1430" spans="2:19" ht="20.25" customHeight="1" x14ac:dyDescent="0.25">
      <c r="B1430" s="319"/>
      <c r="C1430" s="319"/>
      <c r="D1430" s="319"/>
      <c r="E1430" s="319"/>
      <c r="F1430" s="319"/>
      <c r="H1430" s="357"/>
      <c r="I1430" s="319"/>
      <c r="J1430" s="319"/>
      <c r="K1430" s="319"/>
      <c r="L1430" s="319"/>
      <c r="M1430" s="319"/>
      <c r="N1430" s="319"/>
      <c r="R1430" s="319"/>
      <c r="S1430" s="391"/>
    </row>
    <row r="1431" spans="2:19" ht="20.25" customHeight="1" x14ac:dyDescent="0.25">
      <c r="B1431" s="319"/>
      <c r="C1431" s="319"/>
      <c r="D1431" s="319"/>
      <c r="E1431" s="319"/>
      <c r="F1431" s="319"/>
      <c r="H1431" s="357"/>
      <c r="I1431" s="319"/>
      <c r="J1431" s="319"/>
      <c r="K1431" s="319"/>
      <c r="L1431" s="319"/>
      <c r="M1431" s="319"/>
      <c r="N1431" s="319"/>
      <c r="R1431" s="319"/>
      <c r="S1431" s="391"/>
    </row>
    <row r="1432" spans="2:19" ht="20.25" customHeight="1" x14ac:dyDescent="0.25">
      <c r="B1432" s="319"/>
      <c r="C1432" s="319"/>
      <c r="D1432" s="319"/>
      <c r="E1432" s="319"/>
      <c r="F1432" s="319"/>
      <c r="H1432" s="357"/>
      <c r="I1432" s="319"/>
      <c r="J1432" s="319"/>
      <c r="K1432" s="319"/>
      <c r="L1432" s="319"/>
      <c r="M1432" s="319"/>
      <c r="N1432" s="319"/>
      <c r="R1432" s="319"/>
      <c r="S1432" s="391"/>
    </row>
    <row r="1433" spans="2:19" ht="20.25" customHeight="1" x14ac:dyDescent="0.25">
      <c r="B1433" s="319"/>
      <c r="C1433" s="319"/>
      <c r="D1433" s="319"/>
      <c r="E1433" s="319"/>
      <c r="F1433" s="319"/>
      <c r="H1433" s="357"/>
      <c r="I1433" s="319"/>
      <c r="J1433" s="319"/>
      <c r="K1433" s="319"/>
      <c r="L1433" s="319"/>
      <c r="M1433" s="319"/>
      <c r="N1433" s="319"/>
      <c r="R1433" s="319"/>
      <c r="S1433" s="391"/>
    </row>
    <row r="1434" spans="2:19" ht="20.25" customHeight="1" x14ac:dyDescent="0.25">
      <c r="B1434" s="319"/>
      <c r="C1434" s="319"/>
      <c r="D1434" s="319"/>
      <c r="E1434" s="319"/>
      <c r="F1434" s="319"/>
      <c r="H1434" s="357"/>
      <c r="I1434" s="319"/>
      <c r="J1434" s="319"/>
      <c r="K1434" s="319"/>
      <c r="L1434" s="319"/>
      <c r="M1434" s="319"/>
      <c r="N1434" s="319"/>
      <c r="R1434" s="319"/>
      <c r="S1434" s="391"/>
    </row>
    <row r="1435" spans="2:19" ht="20.25" customHeight="1" x14ac:dyDescent="0.25">
      <c r="B1435" s="319"/>
      <c r="C1435" s="319"/>
      <c r="D1435" s="319"/>
      <c r="E1435" s="319"/>
      <c r="F1435" s="319"/>
      <c r="H1435" s="357"/>
      <c r="I1435" s="319"/>
      <c r="J1435" s="319"/>
      <c r="K1435" s="319"/>
      <c r="L1435" s="319"/>
      <c r="M1435" s="319"/>
      <c r="N1435" s="319"/>
      <c r="R1435" s="319"/>
      <c r="S1435" s="391"/>
    </row>
    <row r="1436" spans="2:19" ht="20.25" customHeight="1" x14ac:dyDescent="0.25">
      <c r="B1436" s="319"/>
      <c r="C1436" s="319"/>
      <c r="D1436" s="319"/>
      <c r="E1436" s="319"/>
      <c r="F1436" s="319"/>
      <c r="H1436" s="357"/>
      <c r="I1436" s="319"/>
      <c r="J1436" s="319"/>
      <c r="K1436" s="319"/>
      <c r="L1436" s="319"/>
      <c r="M1436" s="319"/>
      <c r="N1436" s="319"/>
      <c r="R1436" s="319"/>
      <c r="S1436" s="391"/>
    </row>
    <row r="1437" spans="2:19" ht="20.25" customHeight="1" x14ac:dyDescent="0.25">
      <c r="B1437" s="319"/>
      <c r="C1437" s="319"/>
      <c r="D1437" s="319"/>
      <c r="E1437" s="319"/>
      <c r="F1437" s="319"/>
      <c r="H1437" s="357"/>
      <c r="I1437" s="319"/>
      <c r="J1437" s="319"/>
      <c r="K1437" s="319"/>
      <c r="L1437" s="319"/>
      <c r="M1437" s="319"/>
      <c r="N1437" s="319"/>
      <c r="R1437" s="319"/>
      <c r="S1437" s="391"/>
    </row>
    <row r="1438" spans="2:19" ht="20.25" customHeight="1" x14ac:dyDescent="0.25">
      <c r="B1438" s="319"/>
      <c r="C1438" s="319"/>
      <c r="D1438" s="319"/>
      <c r="E1438" s="319"/>
      <c r="F1438" s="319"/>
      <c r="H1438" s="357"/>
      <c r="I1438" s="319"/>
      <c r="J1438" s="319"/>
      <c r="K1438" s="319"/>
      <c r="L1438" s="319"/>
      <c r="M1438" s="319"/>
      <c r="N1438" s="319"/>
      <c r="R1438" s="319"/>
      <c r="S1438" s="391"/>
    </row>
    <row r="1439" spans="2:19" ht="20.25" customHeight="1" x14ac:dyDescent="0.25">
      <c r="B1439" s="319"/>
      <c r="C1439" s="319"/>
      <c r="D1439" s="319"/>
      <c r="E1439" s="319"/>
      <c r="F1439" s="319"/>
      <c r="H1439" s="357"/>
      <c r="I1439" s="319"/>
      <c r="J1439" s="319"/>
      <c r="K1439" s="319"/>
      <c r="L1439" s="319"/>
      <c r="M1439" s="319"/>
      <c r="N1439" s="319"/>
      <c r="R1439" s="319"/>
      <c r="S1439" s="391"/>
    </row>
    <row r="1440" spans="2:19" ht="20.25" customHeight="1" x14ac:dyDescent="0.25">
      <c r="B1440" s="319"/>
      <c r="C1440" s="319"/>
      <c r="D1440" s="319"/>
      <c r="E1440" s="319"/>
      <c r="F1440" s="319"/>
      <c r="H1440" s="357"/>
      <c r="I1440" s="319"/>
      <c r="J1440" s="319"/>
      <c r="K1440" s="319"/>
      <c r="L1440" s="319"/>
      <c r="M1440" s="319"/>
      <c r="N1440" s="319"/>
      <c r="R1440" s="319"/>
      <c r="S1440" s="391"/>
    </row>
    <row r="1441" spans="2:19" ht="20.25" customHeight="1" x14ac:dyDescent="0.25">
      <c r="B1441" s="319"/>
      <c r="C1441" s="319"/>
      <c r="D1441" s="319"/>
      <c r="E1441" s="319"/>
      <c r="F1441" s="319"/>
      <c r="H1441" s="357"/>
      <c r="I1441" s="319"/>
      <c r="J1441" s="319"/>
      <c r="K1441" s="319"/>
      <c r="L1441" s="319"/>
      <c r="M1441" s="319"/>
      <c r="N1441" s="319"/>
      <c r="R1441" s="319"/>
      <c r="S1441" s="391"/>
    </row>
    <row r="1442" spans="2:19" ht="20.25" customHeight="1" x14ac:dyDescent="0.25">
      <c r="B1442" s="319"/>
      <c r="C1442" s="319"/>
      <c r="D1442" s="319"/>
      <c r="E1442" s="319"/>
      <c r="F1442" s="319"/>
      <c r="H1442" s="357"/>
      <c r="I1442" s="319"/>
      <c r="J1442" s="319"/>
      <c r="K1442" s="319"/>
      <c r="L1442" s="319"/>
      <c r="M1442" s="319"/>
      <c r="N1442" s="319"/>
      <c r="R1442" s="319"/>
      <c r="S1442" s="391"/>
    </row>
    <row r="1443" spans="2:19" ht="20.25" customHeight="1" x14ac:dyDescent="0.25">
      <c r="B1443" s="319"/>
      <c r="C1443" s="319"/>
      <c r="D1443" s="319"/>
      <c r="E1443" s="319"/>
      <c r="F1443" s="319"/>
      <c r="H1443" s="357"/>
      <c r="I1443" s="319"/>
      <c r="J1443" s="319"/>
      <c r="K1443" s="319"/>
      <c r="L1443" s="319"/>
      <c r="M1443" s="319"/>
      <c r="N1443" s="319"/>
      <c r="R1443" s="319"/>
      <c r="S1443" s="391"/>
    </row>
    <row r="1444" spans="2:19" ht="20.25" customHeight="1" x14ac:dyDescent="0.25">
      <c r="B1444" s="319"/>
      <c r="C1444" s="319"/>
      <c r="D1444" s="319"/>
      <c r="E1444" s="319"/>
      <c r="F1444" s="319"/>
      <c r="H1444" s="357"/>
      <c r="I1444" s="319"/>
      <c r="J1444" s="319"/>
      <c r="K1444" s="319"/>
      <c r="L1444" s="319"/>
      <c r="M1444" s="319"/>
      <c r="N1444" s="319"/>
      <c r="R1444" s="319"/>
      <c r="S1444" s="391"/>
    </row>
    <row r="1445" spans="2:19" ht="20.25" customHeight="1" x14ac:dyDescent="0.25">
      <c r="B1445" s="319"/>
      <c r="C1445" s="319"/>
      <c r="D1445" s="319"/>
      <c r="E1445" s="319"/>
      <c r="F1445" s="319"/>
      <c r="H1445" s="357"/>
      <c r="I1445" s="319"/>
      <c r="J1445" s="319"/>
      <c r="K1445" s="319"/>
      <c r="L1445" s="319"/>
      <c r="M1445" s="319"/>
      <c r="N1445" s="319"/>
      <c r="R1445" s="319"/>
      <c r="S1445" s="391"/>
    </row>
    <row r="1446" spans="2:19" ht="20.25" customHeight="1" x14ac:dyDescent="0.25">
      <c r="B1446" s="319"/>
      <c r="C1446" s="319"/>
      <c r="D1446" s="319"/>
      <c r="E1446" s="319"/>
      <c r="F1446" s="319"/>
      <c r="H1446" s="357"/>
      <c r="I1446" s="319"/>
      <c r="J1446" s="319"/>
      <c r="K1446" s="319"/>
      <c r="L1446" s="319"/>
      <c r="M1446" s="319"/>
      <c r="N1446" s="319"/>
      <c r="R1446" s="319"/>
      <c r="S1446" s="391"/>
    </row>
    <row r="1447" spans="2:19" ht="20.25" customHeight="1" x14ac:dyDescent="0.25">
      <c r="B1447" s="319"/>
      <c r="C1447" s="319"/>
      <c r="D1447" s="319"/>
      <c r="E1447" s="319"/>
      <c r="F1447" s="319"/>
      <c r="H1447" s="357"/>
      <c r="I1447" s="319"/>
      <c r="J1447" s="319"/>
      <c r="K1447" s="319"/>
      <c r="L1447" s="319"/>
      <c r="M1447" s="319"/>
      <c r="N1447" s="319"/>
      <c r="R1447" s="319"/>
      <c r="S1447" s="391"/>
    </row>
    <row r="1448" spans="2:19" ht="20.25" customHeight="1" x14ac:dyDescent="0.25">
      <c r="B1448" s="319"/>
      <c r="C1448" s="319"/>
      <c r="D1448" s="319"/>
      <c r="E1448" s="319"/>
      <c r="F1448" s="319"/>
      <c r="H1448" s="357"/>
      <c r="I1448" s="319"/>
      <c r="J1448" s="319"/>
      <c r="K1448" s="319"/>
      <c r="L1448" s="319"/>
      <c r="M1448" s="319"/>
      <c r="N1448" s="319"/>
      <c r="R1448" s="319"/>
      <c r="S1448" s="391"/>
    </row>
    <row r="1449" spans="2:19" ht="20.25" customHeight="1" x14ac:dyDescent="0.25">
      <c r="B1449" s="319"/>
      <c r="C1449" s="319"/>
      <c r="D1449" s="319"/>
      <c r="E1449" s="319"/>
      <c r="F1449" s="319"/>
      <c r="H1449" s="357"/>
      <c r="I1449" s="319"/>
      <c r="J1449" s="319"/>
      <c r="K1449" s="319"/>
      <c r="L1449" s="319"/>
      <c r="M1449" s="319"/>
      <c r="N1449" s="319"/>
      <c r="R1449" s="319"/>
      <c r="S1449" s="391"/>
    </row>
    <row r="1450" spans="2:19" ht="20.25" customHeight="1" x14ac:dyDescent="0.25">
      <c r="B1450" s="319"/>
      <c r="C1450" s="319"/>
      <c r="D1450" s="319"/>
      <c r="E1450" s="319"/>
      <c r="F1450" s="319"/>
      <c r="H1450" s="357"/>
      <c r="I1450" s="319"/>
      <c r="J1450" s="319"/>
      <c r="K1450" s="319"/>
      <c r="L1450" s="319"/>
      <c r="M1450" s="319"/>
      <c r="N1450" s="319"/>
      <c r="R1450" s="319"/>
      <c r="S1450" s="391"/>
    </row>
    <row r="1451" spans="2:19" ht="20.25" customHeight="1" x14ac:dyDescent="0.25">
      <c r="B1451" s="319"/>
      <c r="C1451" s="319"/>
      <c r="D1451" s="319"/>
      <c r="E1451" s="319"/>
      <c r="F1451" s="319"/>
      <c r="H1451" s="357"/>
      <c r="I1451" s="319"/>
      <c r="J1451" s="319"/>
      <c r="K1451" s="319"/>
      <c r="L1451" s="319"/>
      <c r="M1451" s="319"/>
      <c r="N1451" s="319"/>
      <c r="R1451" s="319"/>
      <c r="S1451" s="391"/>
    </row>
    <row r="1452" spans="2:19" ht="20.25" customHeight="1" x14ac:dyDescent="0.25">
      <c r="B1452" s="319"/>
      <c r="C1452" s="319"/>
      <c r="D1452" s="319"/>
      <c r="E1452" s="319"/>
      <c r="F1452" s="319"/>
      <c r="H1452" s="357"/>
      <c r="I1452" s="319"/>
      <c r="J1452" s="319"/>
      <c r="K1452" s="319"/>
      <c r="L1452" s="319"/>
      <c r="M1452" s="319"/>
      <c r="N1452" s="319"/>
      <c r="R1452" s="319"/>
      <c r="S1452" s="391"/>
    </row>
    <row r="1453" spans="2:19" ht="20.25" customHeight="1" x14ac:dyDescent="0.25">
      <c r="B1453" s="319"/>
      <c r="C1453" s="319"/>
      <c r="D1453" s="319"/>
      <c r="E1453" s="319"/>
      <c r="F1453" s="319"/>
      <c r="H1453" s="357"/>
      <c r="I1453" s="319"/>
      <c r="J1453" s="319"/>
      <c r="K1453" s="319"/>
      <c r="L1453" s="319"/>
      <c r="M1453" s="319"/>
      <c r="N1453" s="319"/>
      <c r="R1453" s="319"/>
      <c r="S1453" s="391"/>
    </row>
    <row r="1454" spans="2:19" ht="20.25" customHeight="1" x14ac:dyDescent="0.25">
      <c r="B1454" s="319"/>
      <c r="C1454" s="319"/>
      <c r="D1454" s="319"/>
      <c r="E1454" s="319"/>
      <c r="F1454" s="319"/>
      <c r="H1454" s="357"/>
      <c r="I1454" s="319"/>
      <c r="J1454" s="319"/>
      <c r="K1454" s="319"/>
      <c r="L1454" s="319"/>
      <c r="M1454" s="319"/>
      <c r="N1454" s="319"/>
      <c r="R1454" s="319"/>
      <c r="S1454" s="391"/>
    </row>
    <row r="1455" spans="2:19" ht="20.25" customHeight="1" x14ac:dyDescent="0.25">
      <c r="B1455" s="319"/>
      <c r="C1455" s="319"/>
      <c r="D1455" s="319"/>
      <c r="E1455" s="319"/>
      <c r="F1455" s="319"/>
      <c r="H1455" s="357"/>
      <c r="I1455" s="319"/>
      <c r="J1455" s="319"/>
      <c r="K1455" s="319"/>
      <c r="L1455" s="319"/>
      <c r="M1455" s="319"/>
      <c r="N1455" s="319"/>
      <c r="R1455" s="319"/>
      <c r="S1455" s="391"/>
    </row>
    <row r="1456" spans="2:19" ht="20.25" customHeight="1" x14ac:dyDescent="0.25">
      <c r="B1456" s="319"/>
      <c r="C1456" s="319"/>
      <c r="D1456" s="319"/>
      <c r="E1456" s="319"/>
      <c r="F1456" s="319"/>
      <c r="H1456" s="357"/>
      <c r="I1456" s="319"/>
      <c r="J1456" s="319"/>
      <c r="K1456" s="319"/>
      <c r="L1456" s="319"/>
      <c r="M1456" s="319"/>
      <c r="N1456" s="319"/>
      <c r="R1456" s="319"/>
      <c r="S1456" s="391"/>
    </row>
    <row r="1457" spans="2:19" ht="20.25" customHeight="1" x14ac:dyDescent="0.25">
      <c r="B1457" s="319"/>
      <c r="C1457" s="319"/>
      <c r="D1457" s="319"/>
      <c r="E1457" s="319"/>
      <c r="F1457" s="319"/>
      <c r="H1457" s="357"/>
      <c r="I1457" s="319"/>
      <c r="J1457" s="319"/>
      <c r="K1457" s="319"/>
      <c r="L1457" s="319"/>
      <c r="M1457" s="319"/>
      <c r="N1457" s="319"/>
      <c r="R1457" s="319"/>
      <c r="S1457" s="391"/>
    </row>
    <row r="1458" spans="2:19" ht="20.25" customHeight="1" x14ac:dyDescent="0.25">
      <c r="B1458" s="319"/>
      <c r="C1458" s="319"/>
      <c r="D1458" s="319"/>
      <c r="E1458" s="319"/>
      <c r="F1458" s="319"/>
      <c r="H1458" s="357"/>
      <c r="I1458" s="319"/>
      <c r="J1458" s="319"/>
      <c r="K1458" s="319"/>
      <c r="L1458" s="319"/>
      <c r="M1458" s="319"/>
      <c r="N1458" s="319"/>
      <c r="R1458" s="319"/>
      <c r="S1458" s="391"/>
    </row>
    <row r="1459" spans="2:19" ht="20.25" customHeight="1" x14ac:dyDescent="0.25">
      <c r="B1459" s="319"/>
      <c r="C1459" s="319"/>
      <c r="D1459" s="319"/>
      <c r="E1459" s="319"/>
      <c r="F1459" s="319"/>
      <c r="H1459" s="357"/>
      <c r="I1459" s="319"/>
      <c r="J1459" s="319"/>
      <c r="K1459" s="319"/>
      <c r="L1459" s="319"/>
      <c r="M1459" s="319"/>
      <c r="N1459" s="319"/>
      <c r="R1459" s="319"/>
      <c r="S1459" s="391"/>
    </row>
    <row r="1460" spans="2:19" ht="20.25" customHeight="1" x14ac:dyDescent="0.25">
      <c r="B1460" s="319"/>
      <c r="C1460" s="319"/>
      <c r="D1460" s="319"/>
      <c r="E1460" s="319"/>
      <c r="F1460" s="319"/>
      <c r="H1460" s="357"/>
      <c r="I1460" s="319"/>
      <c r="J1460" s="319"/>
      <c r="K1460" s="319"/>
      <c r="L1460" s="319"/>
      <c r="M1460" s="319"/>
      <c r="N1460" s="319"/>
      <c r="R1460" s="319"/>
      <c r="S1460" s="391"/>
    </row>
    <row r="1461" spans="2:19" ht="20.25" customHeight="1" x14ac:dyDescent="0.25">
      <c r="B1461" s="319"/>
      <c r="C1461" s="319"/>
      <c r="D1461" s="319"/>
      <c r="E1461" s="319"/>
      <c r="F1461" s="319"/>
      <c r="H1461" s="357"/>
      <c r="I1461" s="319"/>
      <c r="J1461" s="319"/>
      <c r="K1461" s="319"/>
      <c r="L1461" s="319"/>
      <c r="M1461" s="319"/>
      <c r="N1461" s="319"/>
      <c r="R1461" s="319"/>
      <c r="S1461" s="391"/>
    </row>
  </sheetData>
  <sheetProtection sheet="1"/>
  <mergeCells count="6">
    <mergeCell ref="Y5:Z5"/>
    <mergeCell ref="J1:M1"/>
    <mergeCell ref="H3:I3"/>
    <mergeCell ref="K3:L3"/>
    <mergeCell ref="N3:O3"/>
    <mergeCell ref="Q3:R3"/>
  </mergeCells>
  <conditionalFormatting sqref="S5:S26">
    <cfRule type="cellIs" dxfId="26" priority="2" operator="equal">
      <formula>0</formula>
    </cfRule>
  </conditionalFormatting>
  <conditionalFormatting sqref="S4">
    <cfRule type="cellIs" dxfId="25" priority="1" operator="equal">
      <formula>0</formula>
    </cfRule>
  </conditionalFormatting>
  <hyperlinks>
    <hyperlink ref="A1" location="INDEX!A1" display="Ind" xr:uid="{33106B27-9226-43C5-A7C5-0907C05F63AE}"/>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E5"/>
  <sheetViews>
    <sheetView workbookViewId="0">
      <selection activeCell="B2" sqref="B2"/>
    </sheetView>
  </sheetViews>
  <sheetFormatPr defaultRowHeight="15" x14ac:dyDescent="0.25"/>
  <sheetData>
    <row r="5" spans="5:5" x14ac:dyDescent="0.25">
      <c r="E5" s="149">
        <v>75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A30"/>
  <sheetViews>
    <sheetView workbookViewId="0">
      <selection activeCell="H7" sqref="H7"/>
    </sheetView>
  </sheetViews>
  <sheetFormatPr defaultRowHeight="15" x14ac:dyDescent="0.25"/>
  <cols>
    <col min="1" max="1" width="6.5703125" customWidth="1"/>
    <col min="2" max="2" width="8" customWidth="1"/>
    <col min="3" max="3" width="10" bestFit="1" customWidth="1"/>
    <col min="4" max="4" width="10.28515625" bestFit="1" customWidth="1"/>
    <col min="5" max="5" width="10.28515625" customWidth="1"/>
    <col min="6" max="6" width="12.140625" bestFit="1" customWidth="1"/>
    <col min="7" max="7" width="9.7109375" bestFit="1" customWidth="1"/>
    <col min="9" max="9" width="7.140625" customWidth="1"/>
    <col min="12" max="12" width="13.28515625" customWidth="1"/>
    <col min="13" max="13" width="8.7109375" customWidth="1"/>
    <col min="14" max="14" width="8.5703125" customWidth="1"/>
    <col min="15" max="15" width="9.140625" customWidth="1"/>
    <col min="16" max="16" width="8.140625" bestFit="1" customWidth="1"/>
    <col min="17" max="17" width="34.5703125" bestFit="1" customWidth="1"/>
    <col min="20" max="20" width="21.85546875" customWidth="1"/>
  </cols>
  <sheetData>
    <row r="1" spans="1:27" s="173" customFormat="1" x14ac:dyDescent="0.25">
      <c r="A1" s="471" t="s">
        <v>1807</v>
      </c>
      <c r="B1" s="472"/>
      <c r="C1" s="472"/>
      <c r="D1" s="472"/>
      <c r="E1" s="473"/>
    </row>
    <row r="2" spans="1:27" s="173" customFormat="1" x14ac:dyDescent="0.25">
      <c r="A2" s="179"/>
      <c r="B2" s="178" t="s">
        <v>202</v>
      </c>
      <c r="C2" s="179" t="s">
        <v>187</v>
      </c>
      <c r="D2" s="179"/>
      <c r="E2" s="179" t="s">
        <v>179</v>
      </c>
      <c r="F2" s="179" t="s">
        <v>180</v>
      </c>
      <c r="G2" s="179"/>
      <c r="H2" s="178" t="s">
        <v>178</v>
      </c>
      <c r="I2" s="179" t="s">
        <v>180</v>
      </c>
      <c r="J2" s="179"/>
      <c r="K2" s="179" t="s">
        <v>180</v>
      </c>
      <c r="L2" s="179" t="s">
        <v>187</v>
      </c>
      <c r="N2" s="174" t="s">
        <v>177</v>
      </c>
      <c r="P2" s="172" t="s">
        <v>175</v>
      </c>
    </row>
    <row r="3" spans="1:27" s="173" customFormat="1" x14ac:dyDescent="0.25">
      <c r="B3" s="180">
        <v>62311</v>
      </c>
      <c r="C3" s="177" t="str">
        <f>VLOOKUP(B3,E9:F15,2,FALSE)</f>
        <v>Augusta</v>
      </c>
      <c r="E3" s="181" t="s">
        <v>204</v>
      </c>
      <c r="F3" s="177" t="str">
        <f>VLOOKUP(E3,C9:D15,2,FALSE)</f>
        <v>Asher</v>
      </c>
      <c r="H3" s="180">
        <v>103</v>
      </c>
      <c r="I3" s="177" t="str">
        <f>VLOOKUP(H3,B9:G15,3,FALSE)</f>
        <v>Foltz</v>
      </c>
      <c r="K3" s="181" t="s">
        <v>199</v>
      </c>
      <c r="L3" s="173" t="str">
        <f>VLOOKUP(K3,D9:F15,3,FALSE)</f>
        <v>Quincy</v>
      </c>
      <c r="P3" s="172"/>
    </row>
    <row r="4" spans="1:27" s="173" customFormat="1" x14ac:dyDescent="0.25">
      <c r="N4" s="174" t="s">
        <v>176</v>
      </c>
      <c r="P4" s="177" t="s">
        <v>1834</v>
      </c>
    </row>
    <row r="5" spans="1:27" s="173" customFormat="1" x14ac:dyDescent="0.25">
      <c r="B5" s="177" t="s">
        <v>1831</v>
      </c>
      <c r="E5" s="177"/>
      <c r="F5" s="177" t="s">
        <v>1832</v>
      </c>
      <c r="I5" s="177" t="s">
        <v>1833</v>
      </c>
      <c r="L5" s="177"/>
    </row>
    <row r="6" spans="1:27" s="173" customFormat="1" x14ac:dyDescent="0.25">
      <c r="B6" s="177" t="s">
        <v>1890</v>
      </c>
      <c r="E6" s="177"/>
      <c r="F6" s="177" t="s">
        <v>1892</v>
      </c>
      <c r="I6" s="177" t="s">
        <v>1891</v>
      </c>
      <c r="L6" s="177"/>
    </row>
    <row r="7" spans="1:27" s="173" customFormat="1" x14ac:dyDescent="0.25">
      <c r="J7" s="182"/>
      <c r="K7" s="182"/>
      <c r="L7" s="182"/>
      <c r="N7" s="173" t="s">
        <v>438</v>
      </c>
      <c r="P7" s="160" t="s">
        <v>127</v>
      </c>
      <c r="Q7" s="160" t="s">
        <v>174</v>
      </c>
      <c r="S7" s="160" t="s">
        <v>127</v>
      </c>
      <c r="T7" s="160" t="s">
        <v>174</v>
      </c>
    </row>
    <row r="8" spans="1:27" x14ac:dyDescent="0.25">
      <c r="B8" s="160" t="s">
        <v>178</v>
      </c>
      <c r="C8" s="160" t="s">
        <v>179</v>
      </c>
      <c r="D8" s="160" t="s">
        <v>180</v>
      </c>
      <c r="E8" s="160" t="s">
        <v>181</v>
      </c>
      <c r="F8" s="160" t="s">
        <v>187</v>
      </c>
      <c r="G8" s="160" t="s">
        <v>203</v>
      </c>
      <c r="P8" s="164">
        <v>1600</v>
      </c>
      <c r="Q8" s="171" t="str">
        <f>VLOOKUP(P8,Accounts!$A:$B,2,FALSE)</f>
        <v>Dividends on Restricted Stock</v>
      </c>
      <c r="AA8" s="183" t="s">
        <v>205</v>
      </c>
    </row>
    <row r="9" spans="1:27" x14ac:dyDescent="0.25">
      <c r="B9" s="152">
        <v>101</v>
      </c>
      <c r="C9" t="s">
        <v>189</v>
      </c>
      <c r="D9" t="s">
        <v>188</v>
      </c>
      <c r="E9">
        <v>62301</v>
      </c>
      <c r="F9" t="s">
        <v>183</v>
      </c>
      <c r="G9" s="176">
        <v>32147</v>
      </c>
      <c r="P9" s="164">
        <v>1601</v>
      </c>
      <c r="Q9" s="171" t="str">
        <f>VLOOKUP(P9,Accounts!$A:$B,2,FALSE)</f>
        <v>Product Sales Revenue</v>
      </c>
    </row>
    <row r="10" spans="1:27" x14ac:dyDescent="0.25">
      <c r="B10" s="152">
        <v>105</v>
      </c>
      <c r="C10" t="s">
        <v>198</v>
      </c>
      <c r="D10" t="s">
        <v>199</v>
      </c>
      <c r="E10">
        <v>62301</v>
      </c>
      <c r="F10" t="s">
        <v>183</v>
      </c>
      <c r="G10" s="176">
        <v>37229</v>
      </c>
      <c r="P10" s="164">
        <v>1603</v>
      </c>
      <c r="Q10" s="171" t="str">
        <f>VLOOKUP(P10,Accounts!$A:$B,2,FALSE)</f>
        <v>Trade Receivables: Adjustments</v>
      </c>
    </row>
    <row r="11" spans="1:27" x14ac:dyDescent="0.25">
      <c r="B11" s="152">
        <v>107</v>
      </c>
      <c r="C11" t="s">
        <v>200</v>
      </c>
      <c r="D11" t="s">
        <v>201</v>
      </c>
      <c r="E11">
        <v>62312</v>
      </c>
      <c r="F11" t="s">
        <v>186</v>
      </c>
      <c r="G11" s="176">
        <v>38146</v>
      </c>
      <c r="P11" s="164"/>
      <c r="Q11" s="171" t="e">
        <f>VLOOKUP(P11,Accounts!$A:$B,2,FALSE)</f>
        <v>#N/A</v>
      </c>
    </row>
    <row r="12" spans="1:27" x14ac:dyDescent="0.25">
      <c r="B12" s="152">
        <v>106</v>
      </c>
      <c r="C12" t="s">
        <v>196</v>
      </c>
      <c r="D12" t="s">
        <v>197</v>
      </c>
      <c r="E12">
        <v>63471</v>
      </c>
      <c r="F12" t="s">
        <v>182</v>
      </c>
      <c r="G12" s="176">
        <v>40441</v>
      </c>
      <c r="P12" s="164"/>
      <c r="Q12" s="171" t="e">
        <f>VLOOKUP(P12,Accounts!$A:$B,2,FALSE)</f>
        <v>#N/A</v>
      </c>
    </row>
    <row r="13" spans="1:27" x14ac:dyDescent="0.25">
      <c r="B13" s="152">
        <v>103</v>
      </c>
      <c r="C13" t="s">
        <v>193</v>
      </c>
      <c r="D13" t="s">
        <v>192</v>
      </c>
      <c r="E13">
        <v>62347</v>
      </c>
      <c r="F13" t="s">
        <v>184</v>
      </c>
      <c r="G13" s="176">
        <v>41056</v>
      </c>
      <c r="P13" s="164"/>
      <c r="Q13" s="171" t="e">
        <f>VLOOKUP(P13,Accounts!$A:$B,2,FALSE)</f>
        <v>#N/A</v>
      </c>
    </row>
    <row r="14" spans="1:27" x14ac:dyDescent="0.25">
      <c r="B14" s="152">
        <v>102</v>
      </c>
      <c r="C14" t="s">
        <v>190</v>
      </c>
      <c r="D14" t="s">
        <v>191</v>
      </c>
      <c r="E14">
        <v>62305</v>
      </c>
      <c r="F14" t="s">
        <v>183</v>
      </c>
      <c r="G14" s="176">
        <v>42316</v>
      </c>
      <c r="P14" s="164"/>
      <c r="Q14" s="171" t="e">
        <f>VLOOKUP(P14,Accounts!$A:$B,2,FALSE)</f>
        <v>#N/A</v>
      </c>
    </row>
    <row r="15" spans="1:27" x14ac:dyDescent="0.25">
      <c r="B15" s="152">
        <v>104</v>
      </c>
      <c r="C15" t="s">
        <v>194</v>
      </c>
      <c r="D15" t="s">
        <v>195</v>
      </c>
      <c r="E15">
        <v>62311</v>
      </c>
      <c r="F15" t="s">
        <v>185</v>
      </c>
      <c r="G15" s="176">
        <v>42170</v>
      </c>
      <c r="P15" s="164"/>
      <c r="Q15" s="171" t="e">
        <f>VLOOKUP(P15,Accounts!$A:$B,2,FALSE)</f>
        <v>#N/A</v>
      </c>
    </row>
    <row r="16" spans="1:27" x14ac:dyDescent="0.25">
      <c r="B16" s="152"/>
      <c r="P16" s="164"/>
      <c r="Q16" s="171" t="e">
        <f>VLOOKUP(P16,Accounts!$A:$B,2,FALSE)</f>
        <v>#N/A</v>
      </c>
    </row>
    <row r="17" spans="1:17" x14ac:dyDescent="0.25">
      <c r="A17" s="173"/>
      <c r="B17" s="175"/>
      <c r="C17" s="173"/>
      <c r="D17" s="173"/>
      <c r="E17" s="173"/>
      <c r="F17" s="173"/>
      <c r="G17" s="173"/>
      <c r="H17" s="173"/>
      <c r="I17" s="173"/>
      <c r="J17" s="173"/>
      <c r="K17" s="173"/>
      <c r="L17" s="173"/>
      <c r="P17" s="164"/>
      <c r="Q17" s="171" t="e">
        <f>VLOOKUP(P17,Accounts!$A:$B,2,FALSE)</f>
        <v>#N/A</v>
      </c>
    </row>
    <row r="18" spans="1:17" x14ac:dyDescent="0.25">
      <c r="A18" s="179"/>
      <c r="B18" s="178" t="s">
        <v>178</v>
      </c>
      <c r="C18" s="179" t="s">
        <v>180</v>
      </c>
      <c r="D18" s="179"/>
      <c r="E18" s="178" t="s">
        <v>202</v>
      </c>
      <c r="F18" s="179" t="s">
        <v>187</v>
      </c>
      <c r="G18" s="179"/>
      <c r="H18" s="179" t="s">
        <v>179</v>
      </c>
      <c r="I18" s="179" t="s">
        <v>180</v>
      </c>
      <c r="J18" s="179"/>
      <c r="K18" s="179" t="s">
        <v>180</v>
      </c>
      <c r="L18" s="179" t="s">
        <v>187</v>
      </c>
      <c r="P18" s="164"/>
      <c r="Q18" s="171" t="e">
        <f>VLOOKUP(P18,Accounts!$A:$B,2,FALSE)</f>
        <v>#N/A</v>
      </c>
    </row>
    <row r="19" spans="1:17" x14ac:dyDescent="0.25">
      <c r="A19" s="173"/>
      <c r="B19" s="180"/>
      <c r="C19" s="177"/>
      <c r="D19" s="173"/>
      <c r="E19" s="180"/>
      <c r="F19" s="177"/>
      <c r="G19" s="173"/>
      <c r="H19" s="181"/>
      <c r="I19" s="177"/>
      <c r="J19" s="173"/>
      <c r="K19" s="181"/>
      <c r="L19" s="173"/>
      <c r="P19" s="164"/>
      <c r="Q19" s="171" t="e">
        <f>VLOOKUP(P19,Accounts!$A:$B,2,FALSE)</f>
        <v>#N/A</v>
      </c>
    </row>
    <row r="20" spans="1:17" x14ac:dyDescent="0.25">
      <c r="A20" s="173"/>
      <c r="B20" s="173"/>
      <c r="C20" s="173"/>
      <c r="D20" s="173"/>
      <c r="E20" s="173"/>
      <c r="F20" s="173"/>
      <c r="G20" s="173"/>
      <c r="H20" s="173"/>
      <c r="I20" s="173"/>
      <c r="J20" s="173"/>
      <c r="K20" s="173"/>
      <c r="L20" s="173"/>
      <c r="P20" s="164"/>
      <c r="Q20" s="171" t="e">
        <f>VLOOKUP(P20,Accounts!$A:$B,2,FALSE)</f>
        <v>#N/A</v>
      </c>
    </row>
    <row r="21" spans="1:17" x14ac:dyDescent="0.25">
      <c r="P21" s="164"/>
      <c r="Q21" s="171" t="e">
        <f>VLOOKUP(P21,Accounts!$A:$B,2,FALSE)</f>
        <v>#N/A</v>
      </c>
    </row>
    <row r="22" spans="1:17" x14ac:dyDescent="0.25">
      <c r="P22" s="164"/>
      <c r="Q22" s="171" t="e">
        <f>VLOOKUP(P22,Accounts!$A:$B,2,FALSE)</f>
        <v>#N/A</v>
      </c>
    </row>
    <row r="23" spans="1:17" x14ac:dyDescent="0.25">
      <c r="A23" s="173"/>
      <c r="B23" s="173"/>
      <c r="C23" s="173"/>
      <c r="D23" s="173"/>
      <c r="E23" s="173"/>
      <c r="F23" s="173"/>
      <c r="G23" s="173"/>
      <c r="H23" s="173"/>
      <c r="I23" s="173"/>
      <c r="J23" s="173"/>
      <c r="K23" s="173"/>
      <c r="L23" s="173"/>
      <c r="P23" s="164"/>
      <c r="Q23" s="171" t="e">
        <f>VLOOKUP(P23,Accounts!$A:$B,2,FALSE)</f>
        <v>#N/A</v>
      </c>
    </row>
    <row r="24" spans="1:17" x14ac:dyDescent="0.25">
      <c r="A24" s="179"/>
      <c r="B24" s="178" t="s">
        <v>178</v>
      </c>
      <c r="C24" s="178" t="s">
        <v>203</v>
      </c>
      <c r="D24" s="178"/>
      <c r="E24" s="178" t="s">
        <v>178</v>
      </c>
      <c r="F24" s="178" t="s">
        <v>187</v>
      </c>
      <c r="G24" s="178"/>
      <c r="H24" s="178" t="s">
        <v>180</v>
      </c>
      <c r="I24" s="178" t="s">
        <v>203</v>
      </c>
      <c r="J24" s="178"/>
      <c r="K24" s="178" t="s">
        <v>178</v>
      </c>
      <c r="L24" s="178" t="s">
        <v>203</v>
      </c>
      <c r="P24" s="164"/>
      <c r="Q24" s="171" t="e">
        <f>VLOOKUP(P24,Accounts!$A:$B,2,FALSE)</f>
        <v>#N/A</v>
      </c>
    </row>
    <row r="25" spans="1:17" x14ac:dyDescent="0.25">
      <c r="A25" s="173"/>
      <c r="B25" s="180"/>
      <c r="C25" s="173"/>
      <c r="D25" s="173"/>
      <c r="E25" s="180"/>
      <c r="F25" s="173"/>
      <c r="G25" s="173"/>
      <c r="H25" s="180"/>
      <c r="I25" s="173"/>
      <c r="J25" s="173"/>
      <c r="K25" s="180"/>
      <c r="L25" s="173"/>
      <c r="P25" s="164"/>
      <c r="Q25" s="171" t="e">
        <f>VLOOKUP(P25,Accounts!$A:$B,2,FALSE)</f>
        <v>#N/A</v>
      </c>
    </row>
    <row r="26" spans="1:17" x14ac:dyDescent="0.25">
      <c r="A26" s="173"/>
      <c r="B26" s="173"/>
      <c r="C26" s="173"/>
      <c r="D26" s="173"/>
      <c r="E26" s="173"/>
      <c r="F26" s="173"/>
      <c r="G26" s="173"/>
      <c r="H26" s="173"/>
      <c r="I26" s="173"/>
      <c r="J26" s="173"/>
      <c r="K26" s="173"/>
      <c r="L26" s="173"/>
      <c r="P26" s="164"/>
      <c r="Q26" s="171" t="e">
        <f>VLOOKUP(P26,Accounts!$A:$B,2,FALSE)</f>
        <v>#N/A</v>
      </c>
    </row>
    <row r="27" spans="1:17" x14ac:dyDescent="0.25">
      <c r="P27" s="164"/>
      <c r="Q27" s="171" t="e">
        <f>VLOOKUP(P27,Accounts!$A:$B,2,FALSE)</f>
        <v>#N/A</v>
      </c>
    </row>
    <row r="28" spans="1:17" x14ac:dyDescent="0.25">
      <c r="P28" s="164"/>
      <c r="Q28" s="171" t="e">
        <f>VLOOKUP(P28,Accounts!$A:$B,2,FALSE)</f>
        <v>#N/A</v>
      </c>
    </row>
    <row r="29" spans="1:17" x14ac:dyDescent="0.25">
      <c r="Q29" s="171" t="e">
        <f>VLOOKUP(P29,Accounts!$A:$B,2,FALSE)</f>
        <v>#N/A</v>
      </c>
    </row>
    <row r="30" spans="1:17" x14ac:dyDescent="0.25">
      <c r="Q30" s="171" t="e">
        <f>VLOOKUP(P30,Accounts!$A:$B,2,FALSE)</f>
        <v>#N/A</v>
      </c>
    </row>
  </sheetData>
  <autoFilter ref="B8:G8" xr:uid="{00000000-0009-0000-0000-000002000000}">
    <sortState xmlns:xlrd2="http://schemas.microsoft.com/office/spreadsheetml/2017/richdata2" ref="B8:G14">
      <sortCondition ref="D7"/>
    </sortState>
  </autoFilter>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AB28"/>
  <sheetViews>
    <sheetView workbookViewId="0">
      <selection activeCell="B22" sqref="B22"/>
    </sheetView>
  </sheetViews>
  <sheetFormatPr defaultRowHeight="15" x14ac:dyDescent="0.25"/>
  <cols>
    <col min="2" max="2" width="12" bestFit="1" customWidth="1"/>
    <col min="4" max="4" width="11" bestFit="1" customWidth="1"/>
    <col min="5" max="5" width="13.42578125" customWidth="1"/>
    <col min="7" max="7" width="10.5703125" customWidth="1"/>
    <col min="13" max="13" width="12.5703125" bestFit="1" customWidth="1"/>
    <col min="15" max="15" width="10.140625" customWidth="1"/>
    <col min="20" max="20" width="10.140625" customWidth="1"/>
    <col min="21" max="21" width="13.85546875" bestFit="1" customWidth="1"/>
    <col min="23" max="23" width="10.7109375" customWidth="1"/>
  </cols>
  <sheetData>
    <row r="1" spans="1:28" x14ac:dyDescent="0.25">
      <c r="A1" t="s">
        <v>124</v>
      </c>
      <c r="E1" s="120"/>
      <c r="AB1" t="s">
        <v>126</v>
      </c>
    </row>
    <row r="2" spans="1:28" ht="21" x14ac:dyDescent="0.35">
      <c r="A2" t="s">
        <v>125</v>
      </c>
      <c r="C2" s="443"/>
      <c r="D2" s="444"/>
      <c r="E2" s="445" t="s">
        <v>1765</v>
      </c>
      <c r="F2" s="446"/>
      <c r="G2" s="443"/>
      <c r="L2" t="s">
        <v>97</v>
      </c>
      <c r="O2" s="611" t="s">
        <v>103</v>
      </c>
      <c r="T2" t="s">
        <v>108</v>
      </c>
      <c r="W2" s="611" t="s">
        <v>103</v>
      </c>
    </row>
    <row r="3" spans="1:28" ht="20.25" customHeight="1" x14ac:dyDescent="0.25">
      <c r="A3" s="227" t="s">
        <v>485</v>
      </c>
      <c r="C3" s="120"/>
      <c r="D3" s="150"/>
      <c r="E3" s="120"/>
      <c r="G3" s="610" t="s">
        <v>103</v>
      </c>
      <c r="O3" s="611"/>
      <c r="W3" s="611"/>
    </row>
    <row r="4" spans="1:28" ht="28.5" customHeight="1" x14ac:dyDescent="0.25">
      <c r="D4" s="159" t="s">
        <v>116</v>
      </c>
      <c r="E4" s="148" t="s">
        <v>91</v>
      </c>
      <c r="G4" s="610"/>
      <c r="L4" s="159" t="s">
        <v>117</v>
      </c>
      <c r="M4" s="148" t="s">
        <v>97</v>
      </c>
      <c r="O4" s="152">
        <v>0</v>
      </c>
      <c r="P4" t="s">
        <v>101</v>
      </c>
      <c r="T4" s="154" t="s">
        <v>119</v>
      </c>
      <c r="U4" s="153" t="s">
        <v>109</v>
      </c>
      <c r="W4" s="152">
        <v>0</v>
      </c>
      <c r="X4" t="s">
        <v>110</v>
      </c>
    </row>
    <row r="5" spans="1:28" x14ac:dyDescent="0.25">
      <c r="C5" s="120"/>
      <c r="D5" s="156">
        <v>200</v>
      </c>
      <c r="E5" s="157" t="str">
        <f t="shared" ref="E5:E10" si="0">VLOOKUP(D5,G$5:H$9,2,TRUE)</f>
        <v>A</v>
      </c>
      <c r="G5" s="152">
        <v>0</v>
      </c>
      <c r="H5" t="s">
        <v>96</v>
      </c>
      <c r="L5" s="156">
        <v>500</v>
      </c>
      <c r="M5" s="149" t="str">
        <f t="shared" ref="M5:M10" si="1">VLOOKUP(L5,$O$4:$P$8,2,TRUE)</f>
        <v>20% discount</v>
      </c>
      <c r="O5" s="152">
        <v>100</v>
      </c>
      <c r="P5" t="s">
        <v>98</v>
      </c>
      <c r="T5" s="156">
        <v>3</v>
      </c>
      <c r="U5" s="149" t="str">
        <f t="shared" ref="U5:U10" si="2">VLOOKUP(T5,$W$4:$X$9,2,TRUE)</f>
        <v>3 amp motor</v>
      </c>
      <c r="W5" s="152">
        <v>1.51</v>
      </c>
      <c r="X5" t="s">
        <v>104</v>
      </c>
    </row>
    <row r="6" spans="1:28" x14ac:dyDescent="0.25">
      <c r="C6" s="120"/>
      <c r="D6" s="156">
        <v>82</v>
      </c>
      <c r="E6" s="157" t="str">
        <f t="shared" si="0"/>
        <v>B</v>
      </c>
      <c r="G6" s="152">
        <v>65</v>
      </c>
      <c r="H6" t="s">
        <v>95</v>
      </c>
      <c r="L6" s="156">
        <v>25</v>
      </c>
      <c r="M6" s="149" t="str">
        <f t="shared" si="1"/>
        <v>No discount</v>
      </c>
      <c r="O6" s="152">
        <v>150</v>
      </c>
      <c r="P6" t="s">
        <v>99</v>
      </c>
      <c r="T6" s="156">
        <v>3</v>
      </c>
      <c r="U6" s="149" t="str">
        <f t="shared" si="2"/>
        <v>3 amp motor</v>
      </c>
      <c r="W6" s="152">
        <v>3.01</v>
      </c>
      <c r="X6" t="s">
        <v>105</v>
      </c>
    </row>
    <row r="7" spans="1:28" x14ac:dyDescent="0.25">
      <c r="C7" s="120"/>
      <c r="D7" s="156">
        <v>65</v>
      </c>
      <c r="E7" s="157" t="str">
        <f t="shared" si="0"/>
        <v>D</v>
      </c>
      <c r="G7" s="152">
        <v>70</v>
      </c>
      <c r="H7" t="s">
        <v>94</v>
      </c>
      <c r="L7" s="156">
        <v>150</v>
      </c>
      <c r="M7" s="149" t="str">
        <f t="shared" si="1"/>
        <v>10% discount</v>
      </c>
      <c r="O7" s="152">
        <v>200</v>
      </c>
      <c r="P7" t="s">
        <v>100</v>
      </c>
      <c r="T7" s="156">
        <v>3.01</v>
      </c>
      <c r="U7" s="149" t="str">
        <f t="shared" si="2"/>
        <v>5 amp moter</v>
      </c>
      <c r="W7" s="152">
        <v>5.01</v>
      </c>
      <c r="X7" t="s">
        <v>106</v>
      </c>
    </row>
    <row r="8" spans="1:28" x14ac:dyDescent="0.25">
      <c r="C8" s="120"/>
      <c r="D8" s="156">
        <v>100</v>
      </c>
      <c r="E8" s="157" t="str">
        <f t="shared" si="0"/>
        <v>A</v>
      </c>
      <c r="G8" s="152">
        <v>82</v>
      </c>
      <c r="H8" t="s">
        <v>93</v>
      </c>
      <c r="L8" s="156">
        <v>149</v>
      </c>
      <c r="M8" s="149" t="str">
        <f t="shared" si="1"/>
        <v>5% discount</v>
      </c>
      <c r="O8" s="152">
        <v>500</v>
      </c>
      <c r="P8" t="s">
        <v>102</v>
      </c>
      <c r="T8" s="156">
        <v>5</v>
      </c>
      <c r="U8" s="149" t="str">
        <f t="shared" si="2"/>
        <v>5 amp moter</v>
      </c>
      <c r="W8" s="152">
        <v>7.5010000000000003</v>
      </c>
      <c r="X8" t="s">
        <v>107</v>
      </c>
    </row>
    <row r="9" spans="1:28" x14ac:dyDescent="0.25">
      <c r="C9" s="120"/>
      <c r="D9" s="156">
        <v>99</v>
      </c>
      <c r="E9" s="157" t="str">
        <f t="shared" si="0"/>
        <v>A</v>
      </c>
      <c r="G9" s="152">
        <v>94</v>
      </c>
      <c r="H9" t="s">
        <v>92</v>
      </c>
      <c r="L9" s="156">
        <v>150</v>
      </c>
      <c r="M9" s="149" t="str">
        <f t="shared" si="1"/>
        <v>10% discount</v>
      </c>
      <c r="O9" s="152"/>
      <c r="T9" s="156">
        <v>5.0999999999999996</v>
      </c>
      <c r="U9" s="149" t="str">
        <f t="shared" si="2"/>
        <v>7.5 amp motor</v>
      </c>
      <c r="W9" s="152">
        <v>10.1</v>
      </c>
      <c r="X9" t="s">
        <v>111</v>
      </c>
    </row>
    <row r="10" spans="1:28" x14ac:dyDescent="0.25">
      <c r="C10" s="120"/>
      <c r="D10" s="156">
        <v>64</v>
      </c>
      <c r="E10" s="157" t="str">
        <f t="shared" si="0"/>
        <v>F</v>
      </c>
      <c r="L10" s="156">
        <v>501</v>
      </c>
      <c r="M10" s="149" t="str">
        <f t="shared" si="1"/>
        <v>20% discount</v>
      </c>
      <c r="O10" s="152"/>
      <c r="T10" s="156">
        <v>11</v>
      </c>
      <c r="U10" s="149" t="str">
        <f t="shared" si="2"/>
        <v>not available</v>
      </c>
      <c r="W10" s="152"/>
    </row>
    <row r="11" spans="1:28" x14ac:dyDescent="0.25">
      <c r="K11" s="120"/>
      <c r="L11" s="120"/>
      <c r="M11" s="120"/>
      <c r="N11" s="120"/>
    </row>
    <row r="12" spans="1:28" s="1" customFormat="1" x14ac:dyDescent="0.25">
      <c r="K12" s="2"/>
      <c r="L12" s="2"/>
      <c r="M12" s="2"/>
      <c r="N12" s="2"/>
    </row>
    <row r="13" spans="1:28" s="1" customFormat="1" ht="15" customHeight="1" x14ac:dyDescent="0.25">
      <c r="D13" s="1" t="s">
        <v>112</v>
      </c>
      <c r="E13" s="2"/>
      <c r="G13" t="s">
        <v>86</v>
      </c>
      <c r="K13" s="2"/>
      <c r="L13" s="2" t="s">
        <v>114</v>
      </c>
      <c r="M13" s="2"/>
      <c r="N13" s="2"/>
      <c r="T13" s="1" t="s">
        <v>120</v>
      </c>
    </row>
    <row r="14" spans="1:28" s="1" customFormat="1" x14ac:dyDescent="0.25">
      <c r="C14" s="2"/>
      <c r="D14" s="158" t="s">
        <v>123</v>
      </c>
      <c r="E14" s="2"/>
      <c r="F14" s="2"/>
      <c r="G14" t="s">
        <v>87</v>
      </c>
      <c r="H14" s="2"/>
      <c r="I14" s="2"/>
      <c r="L14" s="1" t="s">
        <v>115</v>
      </c>
      <c r="T14" s="1" t="s">
        <v>121</v>
      </c>
    </row>
    <row r="15" spans="1:28" s="1" customFormat="1" x14ac:dyDescent="0.25">
      <c r="C15" s="2"/>
      <c r="D15" s="158" t="s">
        <v>113</v>
      </c>
      <c r="E15" s="2"/>
      <c r="F15" s="2"/>
      <c r="G15" t="s">
        <v>88</v>
      </c>
      <c r="H15" s="2"/>
      <c r="I15" s="2"/>
      <c r="L15" s="1" t="s">
        <v>118</v>
      </c>
      <c r="T15" s="1" t="s">
        <v>122</v>
      </c>
    </row>
    <row r="16" spans="1:28" s="1" customFormat="1" x14ac:dyDescent="0.25">
      <c r="C16" s="2"/>
      <c r="D16" s="155"/>
      <c r="E16" s="2"/>
      <c r="F16" s="2"/>
      <c r="G16" t="s">
        <v>89</v>
      </c>
      <c r="H16" s="2"/>
      <c r="I16" s="2"/>
    </row>
    <row r="17" spans="3:23" s="1" customFormat="1" x14ac:dyDescent="0.25">
      <c r="C17" s="2"/>
      <c r="D17" s="2"/>
      <c r="E17" s="2"/>
      <c r="F17" s="2"/>
      <c r="G17" t="s">
        <v>90</v>
      </c>
      <c r="H17" s="2"/>
      <c r="I17" s="2"/>
    </row>
    <row r="18" spans="3:23" s="1" customFormat="1" x14ac:dyDescent="0.25">
      <c r="C18" s="2"/>
      <c r="D18" s="2"/>
      <c r="E18" s="2"/>
      <c r="F18" s="2"/>
      <c r="G18" s="2"/>
      <c r="H18" s="2"/>
      <c r="I18" s="2"/>
    </row>
    <row r="19" spans="3:23" x14ac:dyDescent="0.25">
      <c r="C19" s="151"/>
      <c r="D19" s="151"/>
      <c r="E19" s="151"/>
      <c r="F19" s="151"/>
      <c r="G19" s="151"/>
      <c r="H19" s="151"/>
      <c r="I19" s="151"/>
    </row>
    <row r="20" spans="3:23" x14ac:dyDescent="0.25">
      <c r="C20" s="151"/>
      <c r="D20" s="151"/>
      <c r="E20" s="151"/>
      <c r="F20" s="151"/>
      <c r="G20" s="151"/>
      <c r="H20" s="151"/>
      <c r="I20" s="151"/>
    </row>
    <row r="21" spans="3:23" ht="30" x14ac:dyDescent="0.25">
      <c r="C21" s="151"/>
      <c r="D21" s="161" t="s">
        <v>116</v>
      </c>
      <c r="E21" s="160" t="s">
        <v>91</v>
      </c>
      <c r="F21" s="151"/>
      <c r="G21" s="363" t="s">
        <v>103</v>
      </c>
      <c r="H21" s="151"/>
      <c r="I21" s="151"/>
      <c r="L21" s="161" t="s">
        <v>117</v>
      </c>
      <c r="M21" s="160" t="s">
        <v>97</v>
      </c>
      <c r="O21" s="363" t="s">
        <v>103</v>
      </c>
      <c r="T21" s="162" t="s">
        <v>119</v>
      </c>
      <c r="U21" s="163" t="s">
        <v>109</v>
      </c>
      <c r="W21" s="363" t="s">
        <v>103</v>
      </c>
    </row>
    <row r="22" spans="3:23" x14ac:dyDescent="0.25">
      <c r="C22" s="151"/>
      <c r="D22" s="156"/>
      <c r="E22" s="157"/>
      <c r="F22" s="151"/>
      <c r="G22" s="363"/>
      <c r="H22" s="151"/>
      <c r="I22" s="151"/>
      <c r="L22" s="156"/>
      <c r="M22" s="149"/>
      <c r="T22" s="156"/>
      <c r="U22" s="149"/>
    </row>
    <row r="23" spans="3:23" x14ac:dyDescent="0.25">
      <c r="C23" s="151"/>
      <c r="D23" s="156"/>
      <c r="E23" s="156"/>
      <c r="F23" s="151"/>
      <c r="G23" s="151"/>
      <c r="H23" s="151"/>
      <c r="I23" s="151"/>
      <c r="L23" s="156"/>
      <c r="M23" s="149"/>
      <c r="T23" s="156"/>
      <c r="U23" s="149"/>
    </row>
    <row r="24" spans="3:23" x14ac:dyDescent="0.25">
      <c r="C24" s="151"/>
      <c r="D24" s="156"/>
      <c r="E24" s="156"/>
      <c r="L24" s="156"/>
      <c r="M24" s="149"/>
      <c r="T24" s="156"/>
      <c r="U24" s="149"/>
    </row>
    <row r="25" spans="3:23" x14ac:dyDescent="0.25">
      <c r="C25" s="151"/>
      <c r="D25" s="156"/>
      <c r="E25" s="156"/>
      <c r="L25" s="156"/>
      <c r="M25" s="149"/>
      <c r="T25" s="156"/>
      <c r="U25" s="149"/>
    </row>
    <row r="26" spans="3:23" x14ac:dyDescent="0.25">
      <c r="C26" s="151"/>
      <c r="D26" s="156"/>
      <c r="E26" s="156"/>
      <c r="L26" s="156"/>
      <c r="M26" s="149"/>
      <c r="T26" s="156"/>
      <c r="U26" s="149"/>
    </row>
    <row r="27" spans="3:23" x14ac:dyDescent="0.25">
      <c r="C27" s="151"/>
      <c r="D27" s="156"/>
      <c r="E27" s="156"/>
      <c r="L27" s="156"/>
      <c r="M27" s="149"/>
      <c r="T27" s="156"/>
      <c r="U27" s="149"/>
    </row>
    <row r="28" spans="3:23" x14ac:dyDescent="0.25">
      <c r="C28" s="151"/>
    </row>
  </sheetData>
  <sortState xmlns:xlrd2="http://schemas.microsoft.com/office/spreadsheetml/2017/richdata2" ref="D5:D10">
    <sortCondition ref="D5"/>
  </sortState>
  <mergeCells count="3">
    <mergeCell ref="G3:G4"/>
    <mergeCell ref="O2:O3"/>
    <mergeCell ref="W2:W3"/>
  </mergeCells>
  <hyperlinks>
    <hyperlink ref="A3" location="INDEX!A1" display="Ind" xr:uid="{7A694FFB-D811-421D-82B9-5CD211B1C56B}"/>
  </hyperlink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L1433"/>
  <sheetViews>
    <sheetView workbookViewId="0">
      <selection activeCell="F1" sqref="F1"/>
    </sheetView>
  </sheetViews>
  <sheetFormatPr defaultColWidth="9.140625" defaultRowHeight="12.75" x14ac:dyDescent="0.2"/>
  <cols>
    <col min="1" max="1" width="10.5703125" style="169" bestFit="1" customWidth="1"/>
    <col min="2" max="2" width="49.5703125" style="166" customWidth="1"/>
    <col min="3" max="3" width="10.5703125" style="166" customWidth="1"/>
    <col min="4" max="4" width="8.42578125" style="166" bestFit="1" customWidth="1"/>
    <col min="5" max="5" width="14.85546875" style="166" customWidth="1"/>
    <col min="6" max="16384" width="9.140625" style="166"/>
  </cols>
  <sheetData>
    <row r="1" spans="1:12" ht="22.5" customHeight="1" x14ac:dyDescent="0.25">
      <c r="A1" s="394" t="s">
        <v>127</v>
      </c>
      <c r="B1" s="396" t="s">
        <v>128</v>
      </c>
      <c r="C1" s="395"/>
      <c r="D1" s="397" t="s">
        <v>438</v>
      </c>
      <c r="E1" s="227" t="s">
        <v>1815</v>
      </c>
      <c r="I1" s="399" t="s">
        <v>452</v>
      </c>
    </row>
    <row r="2" spans="1:12" x14ac:dyDescent="0.2">
      <c r="A2" s="167">
        <v>1600</v>
      </c>
      <c r="B2" s="166" t="s">
        <v>171</v>
      </c>
      <c r="D2" s="398">
        <v>1600</v>
      </c>
      <c r="E2" s="168" t="str">
        <f t="shared" ref="E2:E25" si="0">VLOOKUP(D2,A$2:B$100,2,FALSE)</f>
        <v>Dividends on Restricted Stock</v>
      </c>
    </row>
    <row r="3" spans="1:12" ht="15" x14ac:dyDescent="0.25">
      <c r="A3" s="167">
        <v>1601</v>
      </c>
      <c r="B3" s="166" t="s">
        <v>172</v>
      </c>
      <c r="D3" s="398">
        <v>1614</v>
      </c>
      <c r="E3" s="168" t="str">
        <f t="shared" si="0"/>
        <v>RAP Labor</v>
      </c>
      <c r="I3" s="399" t="s">
        <v>453</v>
      </c>
    </row>
    <row r="4" spans="1:12" x14ac:dyDescent="0.2">
      <c r="A4" s="167">
        <v>1602</v>
      </c>
      <c r="B4" s="166" t="s">
        <v>440</v>
      </c>
      <c r="D4" s="398">
        <v>1625</v>
      </c>
      <c r="E4" s="168" t="str">
        <f t="shared" si="0"/>
        <v>Accrued State Franchise Taxes</v>
      </c>
      <c r="J4" s="168"/>
    </row>
    <row r="5" spans="1:12" x14ac:dyDescent="0.2">
      <c r="A5" s="167">
        <v>1603</v>
      </c>
      <c r="B5" s="170" t="s">
        <v>439</v>
      </c>
      <c r="C5" s="170"/>
      <c r="D5" s="398">
        <v>1603</v>
      </c>
      <c r="E5" s="168" t="str">
        <f t="shared" si="0"/>
        <v>Trade Receivables: Adjustments</v>
      </c>
      <c r="I5" s="166" t="s">
        <v>241</v>
      </c>
    </row>
    <row r="6" spans="1:12" x14ac:dyDescent="0.2">
      <c r="A6" s="167">
        <v>1604</v>
      </c>
      <c r="B6" s="170" t="s">
        <v>129</v>
      </c>
      <c r="C6" s="170"/>
      <c r="D6" s="398"/>
      <c r="E6" s="168" t="e">
        <f t="shared" si="0"/>
        <v>#N/A</v>
      </c>
      <c r="J6" s="168"/>
    </row>
    <row r="7" spans="1:12" x14ac:dyDescent="0.2">
      <c r="A7" s="167">
        <v>1605</v>
      </c>
      <c r="B7" s="166" t="s">
        <v>130</v>
      </c>
      <c r="D7" s="398"/>
      <c r="E7" s="168" t="e">
        <f t="shared" si="0"/>
        <v>#N/A</v>
      </c>
      <c r="J7" s="168"/>
    </row>
    <row r="8" spans="1:12" x14ac:dyDescent="0.2">
      <c r="A8" s="167">
        <v>1606</v>
      </c>
      <c r="B8" s="166" t="s">
        <v>131</v>
      </c>
      <c r="D8" s="398"/>
      <c r="E8" s="168" t="e">
        <f t="shared" si="0"/>
        <v>#N/A</v>
      </c>
      <c r="J8" s="168"/>
    </row>
    <row r="9" spans="1:12" x14ac:dyDescent="0.2">
      <c r="A9" s="167">
        <v>1607</v>
      </c>
      <c r="B9" s="166" t="s">
        <v>132</v>
      </c>
      <c r="D9" s="398"/>
      <c r="E9" s="168" t="e">
        <f t="shared" si="0"/>
        <v>#N/A</v>
      </c>
      <c r="J9" s="168"/>
    </row>
    <row r="10" spans="1:12" x14ac:dyDescent="0.2">
      <c r="A10" s="167">
        <v>1608</v>
      </c>
      <c r="B10" s="166" t="s">
        <v>133</v>
      </c>
      <c r="D10" s="398"/>
      <c r="E10" s="168" t="e">
        <f t="shared" si="0"/>
        <v>#N/A</v>
      </c>
    </row>
    <row r="11" spans="1:12" x14ac:dyDescent="0.2">
      <c r="A11" s="167">
        <v>1609</v>
      </c>
      <c r="B11" s="166" t="s">
        <v>134</v>
      </c>
      <c r="D11" s="398"/>
      <c r="E11" s="168" t="e">
        <f t="shared" si="0"/>
        <v>#N/A</v>
      </c>
    </row>
    <row r="12" spans="1:12" x14ac:dyDescent="0.2">
      <c r="A12" s="167">
        <v>1610</v>
      </c>
      <c r="B12" s="166" t="s">
        <v>135</v>
      </c>
      <c r="D12" s="398"/>
      <c r="E12" s="168" t="e">
        <f t="shared" si="0"/>
        <v>#N/A</v>
      </c>
    </row>
    <row r="13" spans="1:12" x14ac:dyDescent="0.2">
      <c r="A13" s="167">
        <v>1611</v>
      </c>
      <c r="B13" s="166" t="s">
        <v>136</v>
      </c>
      <c r="D13" s="398"/>
      <c r="E13" s="168" t="e">
        <f t="shared" si="0"/>
        <v>#N/A</v>
      </c>
      <c r="K13" s="393"/>
      <c r="L13" s="393"/>
    </row>
    <row r="14" spans="1:12" x14ac:dyDescent="0.2">
      <c r="A14" s="167">
        <v>1612</v>
      </c>
      <c r="B14" s="166" t="s">
        <v>430</v>
      </c>
      <c r="D14" s="398"/>
      <c r="E14" s="168" t="e">
        <f t="shared" si="0"/>
        <v>#N/A</v>
      </c>
      <c r="K14" s="393"/>
      <c r="L14" s="393"/>
    </row>
    <row r="15" spans="1:12" x14ac:dyDescent="0.2">
      <c r="A15" s="167">
        <v>1613</v>
      </c>
      <c r="B15" s="166" t="s">
        <v>431</v>
      </c>
      <c r="D15" s="398"/>
      <c r="E15" s="168" t="e">
        <f t="shared" si="0"/>
        <v>#N/A</v>
      </c>
      <c r="K15" s="393"/>
      <c r="L15" s="393"/>
    </row>
    <row r="16" spans="1:12" x14ac:dyDescent="0.2">
      <c r="A16" s="167">
        <v>1614</v>
      </c>
      <c r="B16" s="166" t="s">
        <v>432</v>
      </c>
      <c r="D16" s="398"/>
      <c r="E16" s="168" t="e">
        <f t="shared" si="0"/>
        <v>#N/A</v>
      </c>
      <c r="K16" s="393"/>
      <c r="L16" s="393"/>
    </row>
    <row r="17" spans="1:9" x14ac:dyDescent="0.2">
      <c r="A17" s="167">
        <v>1615</v>
      </c>
      <c r="B17" s="166" t="s">
        <v>433</v>
      </c>
      <c r="D17" s="398"/>
      <c r="E17" s="168" t="e">
        <f t="shared" si="0"/>
        <v>#N/A</v>
      </c>
      <c r="H17" s="393"/>
      <c r="I17" s="393"/>
    </row>
    <row r="18" spans="1:9" x14ac:dyDescent="0.2">
      <c r="A18" s="167">
        <v>1616</v>
      </c>
      <c r="B18" s="166" t="s">
        <v>434</v>
      </c>
      <c r="D18" s="398"/>
      <c r="E18" s="168" t="e">
        <f t="shared" si="0"/>
        <v>#N/A</v>
      </c>
      <c r="H18" s="393"/>
      <c r="I18" s="393"/>
    </row>
    <row r="19" spans="1:9" x14ac:dyDescent="0.2">
      <c r="A19" s="167">
        <v>1617</v>
      </c>
      <c r="B19" s="166" t="s">
        <v>137</v>
      </c>
      <c r="D19" s="398"/>
      <c r="E19" s="168" t="e">
        <f t="shared" si="0"/>
        <v>#N/A</v>
      </c>
      <c r="H19" s="393"/>
      <c r="I19" s="393"/>
    </row>
    <row r="20" spans="1:9" x14ac:dyDescent="0.2">
      <c r="A20" s="167">
        <v>1618</v>
      </c>
      <c r="B20" s="166" t="s">
        <v>138</v>
      </c>
      <c r="D20" s="398"/>
      <c r="E20" s="168" t="e">
        <f t="shared" si="0"/>
        <v>#N/A</v>
      </c>
      <c r="H20" s="393"/>
      <c r="I20" s="393"/>
    </row>
    <row r="21" spans="1:9" x14ac:dyDescent="0.2">
      <c r="A21" s="167">
        <v>1619</v>
      </c>
      <c r="B21" s="166" t="s">
        <v>162</v>
      </c>
      <c r="D21" s="398"/>
      <c r="E21" s="168" t="e">
        <f t="shared" si="0"/>
        <v>#N/A</v>
      </c>
    </row>
    <row r="22" spans="1:9" x14ac:dyDescent="0.2">
      <c r="A22" s="167">
        <v>1620</v>
      </c>
      <c r="B22" s="166" t="s">
        <v>163</v>
      </c>
      <c r="D22" s="398"/>
      <c r="E22" s="168" t="e">
        <f t="shared" si="0"/>
        <v>#N/A</v>
      </c>
    </row>
    <row r="23" spans="1:9" x14ac:dyDescent="0.2">
      <c r="A23" s="167">
        <v>1621</v>
      </c>
      <c r="B23" s="166" t="s">
        <v>164</v>
      </c>
      <c r="D23" s="398"/>
      <c r="E23" s="168" t="e">
        <f t="shared" si="0"/>
        <v>#N/A</v>
      </c>
    </row>
    <row r="24" spans="1:9" x14ac:dyDescent="0.2">
      <c r="A24" s="167">
        <v>1622</v>
      </c>
      <c r="B24" s="166" t="s">
        <v>165</v>
      </c>
      <c r="D24" s="398"/>
      <c r="E24" s="168" t="e">
        <f t="shared" si="0"/>
        <v>#N/A</v>
      </c>
    </row>
    <row r="25" spans="1:9" x14ac:dyDescent="0.2">
      <c r="A25" s="167">
        <v>1623</v>
      </c>
      <c r="B25" s="166" t="s">
        <v>166</v>
      </c>
      <c r="D25" s="398"/>
      <c r="E25" s="168" t="e">
        <f t="shared" si="0"/>
        <v>#N/A</v>
      </c>
    </row>
    <row r="26" spans="1:9" x14ac:dyDescent="0.2">
      <c r="A26" s="167">
        <v>1624</v>
      </c>
      <c r="B26" s="166" t="s">
        <v>167</v>
      </c>
    </row>
    <row r="27" spans="1:9" x14ac:dyDescent="0.2">
      <c r="A27" s="167">
        <v>1625</v>
      </c>
      <c r="B27" s="166" t="s">
        <v>168</v>
      </c>
    </row>
    <row r="28" spans="1:9" x14ac:dyDescent="0.2">
      <c r="A28" s="167">
        <v>1626</v>
      </c>
      <c r="B28" s="166" t="s">
        <v>169</v>
      </c>
    </row>
    <row r="29" spans="1:9" x14ac:dyDescent="0.2">
      <c r="A29" s="167">
        <v>1627</v>
      </c>
      <c r="B29" s="166" t="s">
        <v>170</v>
      </c>
    </row>
    <row r="30" spans="1:9" x14ac:dyDescent="0.2">
      <c r="A30" s="167">
        <v>1628</v>
      </c>
      <c r="B30" s="166" t="s">
        <v>139</v>
      </c>
    </row>
    <row r="31" spans="1:9" x14ac:dyDescent="0.2">
      <c r="A31" s="167">
        <v>1629</v>
      </c>
      <c r="B31" s="166" t="s">
        <v>140</v>
      </c>
    </row>
    <row r="32" spans="1:9" x14ac:dyDescent="0.2">
      <c r="A32" s="167">
        <v>1630</v>
      </c>
      <c r="B32" s="166" t="s">
        <v>156</v>
      </c>
    </row>
    <row r="33" spans="1:2" x14ac:dyDescent="0.2">
      <c r="A33" s="167">
        <v>1631</v>
      </c>
      <c r="B33" s="166" t="s">
        <v>157</v>
      </c>
    </row>
    <row r="34" spans="1:2" x14ac:dyDescent="0.2">
      <c r="A34" s="167">
        <v>1632</v>
      </c>
      <c r="B34" s="166" t="s">
        <v>158</v>
      </c>
    </row>
    <row r="35" spans="1:2" x14ac:dyDescent="0.2">
      <c r="A35" s="167">
        <v>1633</v>
      </c>
      <c r="B35" s="166" t="s">
        <v>159</v>
      </c>
    </row>
    <row r="36" spans="1:2" x14ac:dyDescent="0.2">
      <c r="A36" s="167">
        <v>1634</v>
      </c>
      <c r="B36" s="166" t="s">
        <v>160</v>
      </c>
    </row>
    <row r="37" spans="1:2" x14ac:dyDescent="0.2">
      <c r="A37" s="167">
        <v>1635</v>
      </c>
      <c r="B37" s="166" t="s">
        <v>161</v>
      </c>
    </row>
    <row r="38" spans="1:2" x14ac:dyDescent="0.2">
      <c r="A38" s="167">
        <v>1636</v>
      </c>
      <c r="B38" s="166" t="s">
        <v>141</v>
      </c>
    </row>
    <row r="39" spans="1:2" x14ac:dyDescent="0.2">
      <c r="A39" s="167">
        <v>1637</v>
      </c>
      <c r="B39" s="166" t="s">
        <v>142</v>
      </c>
    </row>
    <row r="40" spans="1:2" x14ac:dyDescent="0.2">
      <c r="A40" s="167">
        <v>1638</v>
      </c>
      <c r="B40" s="166" t="s">
        <v>143</v>
      </c>
    </row>
    <row r="41" spans="1:2" x14ac:dyDescent="0.2">
      <c r="A41" s="167">
        <v>1639</v>
      </c>
      <c r="B41" s="166" t="s">
        <v>144</v>
      </c>
    </row>
    <row r="42" spans="1:2" x14ac:dyDescent="0.2">
      <c r="A42" s="167">
        <v>1640</v>
      </c>
      <c r="B42" s="166" t="s">
        <v>145</v>
      </c>
    </row>
    <row r="43" spans="1:2" x14ac:dyDescent="0.2">
      <c r="A43" s="167">
        <v>1641</v>
      </c>
      <c r="B43" s="166" t="s">
        <v>146</v>
      </c>
    </row>
    <row r="44" spans="1:2" x14ac:dyDescent="0.2">
      <c r="A44" s="167">
        <v>1642</v>
      </c>
      <c r="B44" s="166" t="s">
        <v>147</v>
      </c>
    </row>
    <row r="45" spans="1:2" x14ac:dyDescent="0.2">
      <c r="A45" s="167">
        <v>1643</v>
      </c>
      <c r="B45" s="166" t="s">
        <v>148</v>
      </c>
    </row>
    <row r="46" spans="1:2" x14ac:dyDescent="0.2">
      <c r="A46" s="167">
        <v>1644</v>
      </c>
      <c r="B46" s="166" t="s">
        <v>149</v>
      </c>
    </row>
    <row r="47" spans="1:2" x14ac:dyDescent="0.2">
      <c r="A47" s="167">
        <v>1645</v>
      </c>
      <c r="B47" s="166" t="s">
        <v>150</v>
      </c>
    </row>
    <row r="48" spans="1:2" x14ac:dyDescent="0.2">
      <c r="A48" s="167">
        <v>1646</v>
      </c>
      <c r="B48" s="166" t="s">
        <v>151</v>
      </c>
    </row>
    <row r="49" spans="1:2" x14ac:dyDescent="0.2">
      <c r="A49" s="167">
        <v>1647</v>
      </c>
      <c r="B49" s="166" t="s">
        <v>152</v>
      </c>
    </row>
    <row r="50" spans="1:2" x14ac:dyDescent="0.2">
      <c r="A50" s="167">
        <v>1648</v>
      </c>
      <c r="B50" s="166" t="s">
        <v>153</v>
      </c>
    </row>
    <row r="51" spans="1:2" x14ac:dyDescent="0.2">
      <c r="A51" s="167">
        <v>1649</v>
      </c>
      <c r="B51" s="166" t="s">
        <v>154</v>
      </c>
    </row>
    <row r="52" spans="1:2" x14ac:dyDescent="0.2">
      <c r="A52" s="167">
        <v>1650</v>
      </c>
      <c r="B52" s="166" t="s">
        <v>155</v>
      </c>
    </row>
    <row r="53" spans="1:2" x14ac:dyDescent="0.2">
      <c r="A53" s="167"/>
    </row>
    <row r="54" spans="1:2" x14ac:dyDescent="0.2">
      <c r="A54" s="167"/>
    </row>
    <row r="55" spans="1:2" x14ac:dyDescent="0.2">
      <c r="A55" s="167"/>
    </row>
    <row r="56" spans="1:2" x14ac:dyDescent="0.2">
      <c r="A56" s="167"/>
    </row>
    <row r="57" spans="1:2" x14ac:dyDescent="0.2">
      <c r="A57" s="167"/>
    </row>
    <row r="58" spans="1:2" x14ac:dyDescent="0.2">
      <c r="A58" s="167"/>
    </row>
    <row r="59" spans="1:2" x14ac:dyDescent="0.2">
      <c r="A59" s="167"/>
    </row>
    <row r="60" spans="1:2" x14ac:dyDescent="0.2">
      <c r="A60" s="167"/>
    </row>
    <row r="61" spans="1:2" x14ac:dyDescent="0.2">
      <c r="A61" s="167"/>
    </row>
    <row r="62" spans="1:2" x14ac:dyDescent="0.2">
      <c r="A62" s="167"/>
    </row>
    <row r="63" spans="1:2" x14ac:dyDescent="0.2">
      <c r="A63" s="167"/>
    </row>
    <row r="64" spans="1:2" x14ac:dyDescent="0.2">
      <c r="A64" s="167"/>
    </row>
    <row r="65" spans="1:1" x14ac:dyDescent="0.2">
      <c r="A65" s="167"/>
    </row>
    <row r="66" spans="1:1" x14ac:dyDescent="0.2">
      <c r="A66" s="167"/>
    </row>
    <row r="67" spans="1:1" x14ac:dyDescent="0.2">
      <c r="A67" s="167"/>
    </row>
    <row r="68" spans="1:1" x14ac:dyDescent="0.2">
      <c r="A68" s="167"/>
    </row>
    <row r="69" spans="1:1" x14ac:dyDescent="0.2">
      <c r="A69" s="167"/>
    </row>
    <row r="70" spans="1:1" x14ac:dyDescent="0.2">
      <c r="A70" s="167"/>
    </row>
    <row r="71" spans="1:1" x14ac:dyDescent="0.2">
      <c r="A71" s="167"/>
    </row>
    <row r="72" spans="1:1" x14ac:dyDescent="0.2">
      <c r="A72" s="167"/>
    </row>
    <row r="73" spans="1:1" x14ac:dyDescent="0.2">
      <c r="A73" s="167"/>
    </row>
    <row r="74" spans="1:1" x14ac:dyDescent="0.2">
      <c r="A74" s="167"/>
    </row>
    <row r="75" spans="1:1" x14ac:dyDescent="0.2">
      <c r="A75" s="167"/>
    </row>
    <row r="76" spans="1:1" x14ac:dyDescent="0.2">
      <c r="A76" s="167"/>
    </row>
    <row r="77" spans="1:1" x14ac:dyDescent="0.2">
      <c r="A77" s="167"/>
    </row>
    <row r="78" spans="1:1" x14ac:dyDescent="0.2">
      <c r="A78" s="167"/>
    </row>
    <row r="79" spans="1:1" x14ac:dyDescent="0.2">
      <c r="A79" s="167"/>
    </row>
    <row r="80" spans="1:1" x14ac:dyDescent="0.2">
      <c r="A80" s="167"/>
    </row>
    <row r="81" spans="1:1" x14ac:dyDescent="0.2">
      <c r="A81" s="167"/>
    </row>
    <row r="82" spans="1:1" x14ac:dyDescent="0.2">
      <c r="A82" s="167"/>
    </row>
    <row r="83" spans="1:1" x14ac:dyDescent="0.2">
      <c r="A83" s="167"/>
    </row>
    <row r="84" spans="1:1" x14ac:dyDescent="0.2">
      <c r="A84" s="167"/>
    </row>
    <row r="85" spans="1:1" x14ac:dyDescent="0.2">
      <c r="A85" s="167"/>
    </row>
    <row r="86" spans="1:1" x14ac:dyDescent="0.2">
      <c r="A86" s="167"/>
    </row>
    <row r="87" spans="1:1" x14ac:dyDescent="0.2">
      <c r="A87" s="167"/>
    </row>
    <row r="88" spans="1:1" x14ac:dyDescent="0.2">
      <c r="A88" s="167"/>
    </row>
    <row r="89" spans="1:1" x14ac:dyDescent="0.2">
      <c r="A89" s="167"/>
    </row>
    <row r="90" spans="1:1" x14ac:dyDescent="0.2">
      <c r="A90" s="167"/>
    </row>
    <row r="91" spans="1:1" x14ac:dyDescent="0.2">
      <c r="A91" s="167"/>
    </row>
    <row r="92" spans="1:1" x14ac:dyDescent="0.2">
      <c r="A92" s="167"/>
    </row>
    <row r="93" spans="1:1" x14ac:dyDescent="0.2">
      <c r="A93" s="167"/>
    </row>
    <row r="94" spans="1:1" x14ac:dyDescent="0.2">
      <c r="A94" s="167"/>
    </row>
    <row r="95" spans="1:1" x14ac:dyDescent="0.2">
      <c r="A95" s="167"/>
    </row>
    <row r="96" spans="1:1" x14ac:dyDescent="0.2">
      <c r="A96" s="167"/>
    </row>
    <row r="97" spans="1:1" x14ac:dyDescent="0.2">
      <c r="A97" s="167"/>
    </row>
    <row r="98" spans="1:1" x14ac:dyDescent="0.2">
      <c r="A98" s="167"/>
    </row>
    <row r="99" spans="1:1" x14ac:dyDescent="0.2">
      <c r="A99" s="167"/>
    </row>
    <row r="100" spans="1:1" x14ac:dyDescent="0.2">
      <c r="A100" s="167"/>
    </row>
    <row r="101" spans="1:1" x14ac:dyDescent="0.2">
      <c r="A101" s="167"/>
    </row>
    <row r="102" spans="1:1" x14ac:dyDescent="0.2">
      <c r="A102" s="167"/>
    </row>
    <row r="103" spans="1:1" x14ac:dyDescent="0.2">
      <c r="A103" s="167"/>
    </row>
    <row r="104" spans="1:1" x14ac:dyDescent="0.2">
      <c r="A104" s="167"/>
    </row>
    <row r="105" spans="1:1" x14ac:dyDescent="0.2">
      <c r="A105" s="167"/>
    </row>
    <row r="106" spans="1:1" x14ac:dyDescent="0.2">
      <c r="A106" s="167"/>
    </row>
    <row r="107" spans="1:1" x14ac:dyDescent="0.2">
      <c r="A107" s="167"/>
    </row>
    <row r="108" spans="1:1" x14ac:dyDescent="0.2">
      <c r="A108" s="167"/>
    </row>
    <row r="109" spans="1:1" x14ac:dyDescent="0.2">
      <c r="A109" s="167"/>
    </row>
    <row r="110" spans="1:1" x14ac:dyDescent="0.2">
      <c r="A110" s="167"/>
    </row>
    <row r="111" spans="1:1" x14ac:dyDescent="0.2">
      <c r="A111" s="167"/>
    </row>
    <row r="112" spans="1:1" x14ac:dyDescent="0.2">
      <c r="A112" s="167"/>
    </row>
    <row r="113" spans="1:1" x14ac:dyDescent="0.2">
      <c r="A113" s="167"/>
    </row>
    <row r="114" spans="1:1" x14ac:dyDescent="0.2">
      <c r="A114" s="167"/>
    </row>
    <row r="115" spans="1:1" x14ac:dyDescent="0.2">
      <c r="A115" s="167"/>
    </row>
    <row r="116" spans="1:1" x14ac:dyDescent="0.2">
      <c r="A116" s="167"/>
    </row>
    <row r="117" spans="1:1" x14ac:dyDescent="0.2">
      <c r="A117" s="167"/>
    </row>
    <row r="118" spans="1:1" x14ac:dyDescent="0.2">
      <c r="A118" s="167"/>
    </row>
    <row r="119" spans="1:1" x14ac:dyDescent="0.2">
      <c r="A119" s="167"/>
    </row>
    <row r="120" spans="1:1" x14ac:dyDescent="0.2">
      <c r="A120" s="167"/>
    </row>
    <row r="121" spans="1:1" x14ac:dyDescent="0.2">
      <c r="A121" s="167"/>
    </row>
    <row r="122" spans="1:1" x14ac:dyDescent="0.2">
      <c r="A122" s="167"/>
    </row>
    <row r="123" spans="1:1" x14ac:dyDescent="0.2">
      <c r="A123" s="167"/>
    </row>
    <row r="124" spans="1:1" x14ac:dyDescent="0.2">
      <c r="A124" s="167"/>
    </row>
    <row r="125" spans="1:1" x14ac:dyDescent="0.2">
      <c r="A125" s="167"/>
    </row>
    <row r="126" spans="1:1" x14ac:dyDescent="0.2">
      <c r="A126" s="167"/>
    </row>
    <row r="127" spans="1:1" x14ac:dyDescent="0.2">
      <c r="A127" s="167"/>
    </row>
    <row r="128" spans="1:1" x14ac:dyDescent="0.2">
      <c r="A128" s="167"/>
    </row>
    <row r="129" spans="1:1" x14ac:dyDescent="0.2">
      <c r="A129" s="167"/>
    </row>
    <row r="130" spans="1:1" x14ac:dyDescent="0.2">
      <c r="A130" s="167"/>
    </row>
    <row r="131" spans="1:1" x14ac:dyDescent="0.2">
      <c r="A131" s="167"/>
    </row>
    <row r="132" spans="1:1" x14ac:dyDescent="0.2">
      <c r="A132" s="167"/>
    </row>
    <row r="133" spans="1:1" x14ac:dyDescent="0.2">
      <c r="A133" s="167"/>
    </row>
    <row r="134" spans="1:1" x14ac:dyDescent="0.2">
      <c r="A134" s="167"/>
    </row>
    <row r="135" spans="1:1" x14ac:dyDescent="0.2">
      <c r="A135" s="167"/>
    </row>
    <row r="136" spans="1:1" x14ac:dyDescent="0.2">
      <c r="A136" s="167"/>
    </row>
    <row r="137" spans="1:1" x14ac:dyDescent="0.2">
      <c r="A137" s="167"/>
    </row>
    <row r="138" spans="1:1" x14ac:dyDescent="0.2">
      <c r="A138" s="167"/>
    </row>
    <row r="139" spans="1:1" x14ac:dyDescent="0.2">
      <c r="A139" s="167"/>
    </row>
    <row r="140" spans="1:1" x14ac:dyDescent="0.2">
      <c r="A140" s="167"/>
    </row>
    <row r="141" spans="1:1" x14ac:dyDescent="0.2">
      <c r="A141" s="167"/>
    </row>
    <row r="142" spans="1:1" x14ac:dyDescent="0.2">
      <c r="A142" s="167"/>
    </row>
    <row r="143" spans="1:1" x14ac:dyDescent="0.2">
      <c r="A143" s="167"/>
    </row>
    <row r="144" spans="1:1" x14ac:dyDescent="0.2">
      <c r="A144" s="167"/>
    </row>
    <row r="145" spans="1:1" x14ac:dyDescent="0.2">
      <c r="A145" s="167"/>
    </row>
    <row r="146" spans="1:1" x14ac:dyDescent="0.2">
      <c r="A146" s="167"/>
    </row>
    <row r="147" spans="1:1" x14ac:dyDescent="0.2">
      <c r="A147" s="167"/>
    </row>
    <row r="148" spans="1:1" x14ac:dyDescent="0.2">
      <c r="A148" s="167"/>
    </row>
    <row r="149" spans="1:1" x14ac:dyDescent="0.2">
      <c r="A149" s="167"/>
    </row>
    <row r="150" spans="1:1" x14ac:dyDescent="0.2">
      <c r="A150" s="167"/>
    </row>
    <row r="151" spans="1:1" x14ac:dyDescent="0.2">
      <c r="A151" s="167"/>
    </row>
    <row r="152" spans="1:1" x14ac:dyDescent="0.2">
      <c r="A152" s="167"/>
    </row>
    <row r="153" spans="1:1" x14ac:dyDescent="0.2">
      <c r="A153" s="167"/>
    </row>
    <row r="154" spans="1:1" x14ac:dyDescent="0.2">
      <c r="A154" s="167"/>
    </row>
    <row r="155" spans="1:1" x14ac:dyDescent="0.2">
      <c r="A155" s="167"/>
    </row>
    <row r="156" spans="1:1" x14ac:dyDescent="0.2">
      <c r="A156" s="167"/>
    </row>
    <row r="157" spans="1:1" x14ac:dyDescent="0.2">
      <c r="A157" s="167"/>
    </row>
    <row r="158" spans="1:1" x14ac:dyDescent="0.2">
      <c r="A158" s="167"/>
    </row>
    <row r="159" spans="1:1" x14ac:dyDescent="0.2">
      <c r="A159" s="167"/>
    </row>
    <row r="160" spans="1:1" x14ac:dyDescent="0.2">
      <c r="A160" s="167"/>
    </row>
    <row r="161" spans="1:1" x14ac:dyDescent="0.2">
      <c r="A161" s="167"/>
    </row>
    <row r="162" spans="1:1" x14ac:dyDescent="0.2">
      <c r="A162" s="167"/>
    </row>
    <row r="163" spans="1:1" x14ac:dyDescent="0.2">
      <c r="A163" s="167"/>
    </row>
    <row r="164" spans="1:1" x14ac:dyDescent="0.2">
      <c r="A164" s="167"/>
    </row>
    <row r="165" spans="1:1" x14ac:dyDescent="0.2">
      <c r="A165" s="167"/>
    </row>
    <row r="166" spans="1:1" x14ac:dyDescent="0.2">
      <c r="A166" s="167"/>
    </row>
    <row r="167" spans="1:1" x14ac:dyDescent="0.2">
      <c r="A167" s="167"/>
    </row>
    <row r="168" spans="1:1" x14ac:dyDescent="0.2">
      <c r="A168" s="167"/>
    </row>
    <row r="169" spans="1:1" x14ac:dyDescent="0.2">
      <c r="A169" s="167"/>
    </row>
    <row r="170" spans="1:1" x14ac:dyDescent="0.2">
      <c r="A170" s="167"/>
    </row>
    <row r="171" spans="1:1" x14ac:dyDescent="0.2">
      <c r="A171" s="167"/>
    </row>
    <row r="172" spans="1:1" x14ac:dyDescent="0.2">
      <c r="A172" s="167"/>
    </row>
    <row r="173" spans="1:1" x14ac:dyDescent="0.2">
      <c r="A173" s="167"/>
    </row>
    <row r="174" spans="1:1" x14ac:dyDescent="0.2">
      <c r="A174" s="167"/>
    </row>
    <row r="175" spans="1:1" x14ac:dyDescent="0.2">
      <c r="A175" s="167"/>
    </row>
    <row r="176" spans="1:1" x14ac:dyDescent="0.2">
      <c r="A176" s="167"/>
    </row>
    <row r="177" spans="1:1" x14ac:dyDescent="0.2">
      <c r="A177" s="167"/>
    </row>
    <row r="178" spans="1:1" x14ac:dyDescent="0.2">
      <c r="A178" s="167"/>
    </row>
    <row r="179" spans="1:1" x14ac:dyDescent="0.2">
      <c r="A179" s="167"/>
    </row>
    <row r="180" spans="1:1" x14ac:dyDescent="0.2">
      <c r="A180" s="167"/>
    </row>
    <row r="181" spans="1:1" x14ac:dyDescent="0.2">
      <c r="A181" s="167"/>
    </row>
    <row r="182" spans="1:1" x14ac:dyDescent="0.2">
      <c r="A182" s="167"/>
    </row>
    <row r="183" spans="1:1" x14ac:dyDescent="0.2">
      <c r="A183" s="167"/>
    </row>
    <row r="184" spans="1:1" x14ac:dyDescent="0.2">
      <c r="A184" s="167"/>
    </row>
    <row r="185" spans="1:1" x14ac:dyDescent="0.2">
      <c r="A185" s="167"/>
    </row>
    <row r="186" spans="1:1" x14ac:dyDescent="0.2">
      <c r="A186" s="167"/>
    </row>
    <row r="187" spans="1:1" x14ac:dyDescent="0.2">
      <c r="A187" s="167"/>
    </row>
    <row r="188" spans="1:1" x14ac:dyDescent="0.2">
      <c r="A188" s="167"/>
    </row>
    <row r="189" spans="1:1" x14ac:dyDescent="0.2">
      <c r="A189" s="167"/>
    </row>
    <row r="190" spans="1:1" x14ac:dyDescent="0.2">
      <c r="A190" s="167"/>
    </row>
    <row r="191" spans="1:1" x14ac:dyDescent="0.2">
      <c r="A191" s="167"/>
    </row>
    <row r="192" spans="1:1" x14ac:dyDescent="0.2">
      <c r="A192" s="167"/>
    </row>
    <row r="193" spans="1:1" x14ac:dyDescent="0.2">
      <c r="A193" s="167"/>
    </row>
    <row r="194" spans="1:1" x14ac:dyDescent="0.2">
      <c r="A194" s="167"/>
    </row>
    <row r="195" spans="1:1" x14ac:dyDescent="0.2">
      <c r="A195" s="167"/>
    </row>
    <row r="196" spans="1:1" x14ac:dyDescent="0.2">
      <c r="A196" s="167"/>
    </row>
    <row r="197" spans="1:1" x14ac:dyDescent="0.2">
      <c r="A197" s="167"/>
    </row>
    <row r="198" spans="1:1" x14ac:dyDescent="0.2">
      <c r="A198" s="167"/>
    </row>
    <row r="199" spans="1:1" x14ac:dyDescent="0.2">
      <c r="A199" s="167"/>
    </row>
    <row r="200" spans="1:1" x14ac:dyDescent="0.2">
      <c r="A200" s="167"/>
    </row>
    <row r="201" spans="1:1" x14ac:dyDescent="0.2">
      <c r="A201" s="167"/>
    </row>
    <row r="202" spans="1:1" x14ac:dyDescent="0.2">
      <c r="A202" s="167"/>
    </row>
    <row r="203" spans="1:1" x14ac:dyDescent="0.2">
      <c r="A203" s="167"/>
    </row>
    <row r="204" spans="1:1" x14ac:dyDescent="0.2">
      <c r="A204" s="167"/>
    </row>
    <row r="205" spans="1:1" x14ac:dyDescent="0.2">
      <c r="A205" s="167"/>
    </row>
    <row r="206" spans="1:1" x14ac:dyDescent="0.2">
      <c r="A206" s="167"/>
    </row>
    <row r="207" spans="1:1" x14ac:dyDescent="0.2">
      <c r="A207" s="167"/>
    </row>
    <row r="208" spans="1:1" x14ac:dyDescent="0.2">
      <c r="A208" s="167"/>
    </row>
    <row r="209" spans="1:1" x14ac:dyDescent="0.2">
      <c r="A209" s="167"/>
    </row>
    <row r="210" spans="1:1" x14ac:dyDescent="0.2">
      <c r="A210" s="167"/>
    </row>
    <row r="211" spans="1:1" x14ac:dyDescent="0.2">
      <c r="A211" s="167"/>
    </row>
    <row r="212" spans="1:1" x14ac:dyDescent="0.2">
      <c r="A212" s="167"/>
    </row>
    <row r="213" spans="1:1" x14ac:dyDescent="0.2">
      <c r="A213" s="167"/>
    </row>
    <row r="214" spans="1:1" x14ac:dyDescent="0.2">
      <c r="A214" s="167"/>
    </row>
    <row r="215" spans="1:1" x14ac:dyDescent="0.2">
      <c r="A215" s="167"/>
    </row>
    <row r="216" spans="1:1" x14ac:dyDescent="0.2">
      <c r="A216" s="167"/>
    </row>
    <row r="217" spans="1:1" x14ac:dyDescent="0.2">
      <c r="A217" s="167"/>
    </row>
    <row r="218" spans="1:1" x14ac:dyDescent="0.2">
      <c r="A218" s="167"/>
    </row>
    <row r="219" spans="1:1" x14ac:dyDescent="0.2">
      <c r="A219" s="167"/>
    </row>
    <row r="220" spans="1:1" x14ac:dyDescent="0.2">
      <c r="A220" s="167"/>
    </row>
    <row r="221" spans="1:1" x14ac:dyDescent="0.2">
      <c r="A221" s="167"/>
    </row>
    <row r="222" spans="1:1" x14ac:dyDescent="0.2">
      <c r="A222" s="167"/>
    </row>
    <row r="223" spans="1:1" x14ac:dyDescent="0.2">
      <c r="A223" s="167"/>
    </row>
    <row r="224" spans="1:1" x14ac:dyDescent="0.2">
      <c r="A224" s="167"/>
    </row>
    <row r="225" spans="1:1" x14ac:dyDescent="0.2">
      <c r="A225" s="167"/>
    </row>
    <row r="226" spans="1:1" x14ac:dyDescent="0.2">
      <c r="A226" s="167"/>
    </row>
    <row r="227" spans="1:1" x14ac:dyDescent="0.2">
      <c r="A227" s="167"/>
    </row>
    <row r="228" spans="1:1" x14ac:dyDescent="0.2">
      <c r="A228" s="167"/>
    </row>
    <row r="229" spans="1:1" x14ac:dyDescent="0.2">
      <c r="A229" s="167"/>
    </row>
    <row r="230" spans="1:1" x14ac:dyDescent="0.2">
      <c r="A230" s="167"/>
    </row>
    <row r="231" spans="1:1" x14ac:dyDescent="0.2">
      <c r="A231" s="167"/>
    </row>
    <row r="232" spans="1:1" x14ac:dyDescent="0.2">
      <c r="A232" s="167"/>
    </row>
    <row r="233" spans="1:1" x14ac:dyDescent="0.2">
      <c r="A233" s="167"/>
    </row>
    <row r="234" spans="1:1" x14ac:dyDescent="0.2">
      <c r="A234" s="167"/>
    </row>
    <row r="235" spans="1:1" x14ac:dyDescent="0.2">
      <c r="A235" s="167"/>
    </row>
    <row r="236" spans="1:1" x14ac:dyDescent="0.2">
      <c r="A236" s="167"/>
    </row>
    <row r="237" spans="1:1" x14ac:dyDescent="0.2">
      <c r="A237" s="167"/>
    </row>
    <row r="238" spans="1:1" x14ac:dyDescent="0.2">
      <c r="A238" s="167"/>
    </row>
    <row r="239" spans="1:1" x14ac:dyDescent="0.2">
      <c r="A239" s="167"/>
    </row>
    <row r="240" spans="1:1" x14ac:dyDescent="0.2">
      <c r="A240" s="167"/>
    </row>
    <row r="241" spans="1:1" x14ac:dyDescent="0.2">
      <c r="A241" s="167"/>
    </row>
    <row r="242" spans="1:1" x14ac:dyDescent="0.2">
      <c r="A242" s="167"/>
    </row>
    <row r="243" spans="1:1" x14ac:dyDescent="0.2">
      <c r="A243" s="167"/>
    </row>
    <row r="244" spans="1:1" x14ac:dyDescent="0.2">
      <c r="A244" s="167"/>
    </row>
    <row r="245" spans="1:1" x14ac:dyDescent="0.2">
      <c r="A245" s="167"/>
    </row>
    <row r="246" spans="1:1" x14ac:dyDescent="0.2">
      <c r="A246" s="167"/>
    </row>
    <row r="247" spans="1:1" x14ac:dyDescent="0.2">
      <c r="A247" s="167"/>
    </row>
    <row r="248" spans="1:1" x14ac:dyDescent="0.2">
      <c r="A248" s="167"/>
    </row>
    <row r="249" spans="1:1" x14ac:dyDescent="0.2">
      <c r="A249" s="167"/>
    </row>
    <row r="250" spans="1:1" x14ac:dyDescent="0.2">
      <c r="A250" s="167"/>
    </row>
    <row r="251" spans="1:1" x14ac:dyDescent="0.2">
      <c r="A251" s="167"/>
    </row>
    <row r="252" spans="1:1" x14ac:dyDescent="0.2">
      <c r="A252" s="167"/>
    </row>
    <row r="253" spans="1:1" x14ac:dyDescent="0.2">
      <c r="A253" s="167"/>
    </row>
    <row r="254" spans="1:1" x14ac:dyDescent="0.2">
      <c r="A254" s="167"/>
    </row>
    <row r="255" spans="1:1" x14ac:dyDescent="0.2">
      <c r="A255" s="167"/>
    </row>
    <row r="256" spans="1:1" x14ac:dyDescent="0.2">
      <c r="A256" s="167"/>
    </row>
    <row r="257" spans="1:1" x14ac:dyDescent="0.2">
      <c r="A257" s="167"/>
    </row>
    <row r="258" spans="1:1" x14ac:dyDescent="0.2">
      <c r="A258" s="167"/>
    </row>
    <row r="259" spans="1:1" x14ac:dyDescent="0.2">
      <c r="A259" s="167"/>
    </row>
    <row r="260" spans="1:1" x14ac:dyDescent="0.2">
      <c r="A260" s="167"/>
    </row>
    <row r="261" spans="1:1" x14ac:dyDescent="0.2">
      <c r="A261" s="167"/>
    </row>
    <row r="262" spans="1:1" x14ac:dyDescent="0.2">
      <c r="A262" s="167"/>
    </row>
    <row r="263" spans="1:1" x14ac:dyDescent="0.2">
      <c r="A263" s="167"/>
    </row>
    <row r="264" spans="1:1" x14ac:dyDescent="0.2">
      <c r="A264" s="167"/>
    </row>
    <row r="265" spans="1:1" x14ac:dyDescent="0.2">
      <c r="A265" s="167"/>
    </row>
    <row r="266" spans="1:1" x14ac:dyDescent="0.2">
      <c r="A266" s="167"/>
    </row>
    <row r="267" spans="1:1" x14ac:dyDescent="0.2">
      <c r="A267" s="167"/>
    </row>
    <row r="268" spans="1:1" x14ac:dyDescent="0.2">
      <c r="A268" s="167"/>
    </row>
    <row r="269" spans="1:1" x14ac:dyDescent="0.2">
      <c r="A269" s="167"/>
    </row>
    <row r="270" spans="1:1" x14ac:dyDescent="0.2">
      <c r="A270" s="167"/>
    </row>
    <row r="271" spans="1:1" x14ac:dyDescent="0.2">
      <c r="A271" s="167"/>
    </row>
    <row r="272" spans="1:1" x14ac:dyDescent="0.2">
      <c r="A272" s="167"/>
    </row>
    <row r="273" spans="1:1" x14ac:dyDescent="0.2">
      <c r="A273" s="167"/>
    </row>
    <row r="274" spans="1:1" x14ac:dyDescent="0.2">
      <c r="A274" s="167"/>
    </row>
    <row r="275" spans="1:1" x14ac:dyDescent="0.2">
      <c r="A275" s="167"/>
    </row>
    <row r="276" spans="1:1" x14ac:dyDescent="0.2">
      <c r="A276" s="167"/>
    </row>
    <row r="277" spans="1:1" x14ac:dyDescent="0.2">
      <c r="A277" s="167"/>
    </row>
    <row r="278" spans="1:1" x14ac:dyDescent="0.2">
      <c r="A278" s="167"/>
    </row>
    <row r="279" spans="1:1" x14ac:dyDescent="0.2">
      <c r="A279" s="167"/>
    </row>
    <row r="280" spans="1:1" x14ac:dyDescent="0.2">
      <c r="A280" s="167"/>
    </row>
    <row r="281" spans="1:1" x14ac:dyDescent="0.2">
      <c r="A281" s="167"/>
    </row>
    <row r="282" spans="1:1" x14ac:dyDescent="0.2">
      <c r="A282" s="167"/>
    </row>
    <row r="283" spans="1:1" x14ac:dyDescent="0.2">
      <c r="A283" s="167"/>
    </row>
    <row r="284" spans="1:1" x14ac:dyDescent="0.2">
      <c r="A284" s="167"/>
    </row>
    <row r="285" spans="1:1" x14ac:dyDescent="0.2">
      <c r="A285" s="167"/>
    </row>
    <row r="286" spans="1:1" x14ac:dyDescent="0.2">
      <c r="A286" s="167"/>
    </row>
    <row r="287" spans="1:1" x14ac:dyDescent="0.2">
      <c r="A287" s="167"/>
    </row>
    <row r="288" spans="1:1" x14ac:dyDescent="0.2">
      <c r="A288" s="167"/>
    </row>
    <row r="289" spans="1:3" x14ac:dyDescent="0.2">
      <c r="A289" s="167"/>
    </row>
    <row r="290" spans="1:3" x14ac:dyDescent="0.2">
      <c r="A290" s="167"/>
    </row>
    <row r="291" spans="1:3" x14ac:dyDescent="0.2">
      <c r="A291" s="167"/>
    </row>
    <row r="292" spans="1:3" x14ac:dyDescent="0.2">
      <c r="A292" s="167"/>
    </row>
    <row r="293" spans="1:3" x14ac:dyDescent="0.2">
      <c r="A293" s="167"/>
    </row>
    <row r="294" spans="1:3" x14ac:dyDescent="0.2">
      <c r="A294" s="167"/>
    </row>
    <row r="295" spans="1:3" x14ac:dyDescent="0.2">
      <c r="A295" s="167"/>
    </row>
    <row r="296" spans="1:3" x14ac:dyDescent="0.2">
      <c r="A296" s="167"/>
    </row>
    <row r="297" spans="1:3" x14ac:dyDescent="0.2">
      <c r="A297" s="167"/>
    </row>
    <row r="298" spans="1:3" x14ac:dyDescent="0.2">
      <c r="A298" s="167"/>
    </row>
    <row r="299" spans="1:3" x14ac:dyDescent="0.2">
      <c r="A299" s="167"/>
    </row>
    <row r="300" spans="1:3" x14ac:dyDescent="0.2">
      <c r="A300" s="167"/>
    </row>
    <row r="301" spans="1:3" x14ac:dyDescent="0.2">
      <c r="A301" s="167"/>
    </row>
    <row r="302" spans="1:3" x14ac:dyDescent="0.2">
      <c r="A302" s="167"/>
    </row>
    <row r="303" spans="1:3" x14ac:dyDescent="0.2">
      <c r="A303" s="167"/>
    </row>
    <row r="304" spans="1:3" x14ac:dyDescent="0.2">
      <c r="A304" s="167"/>
      <c r="B304" s="165"/>
      <c r="C304" s="165"/>
    </row>
    <row r="305" spans="1:1" x14ac:dyDescent="0.2">
      <c r="A305" s="167"/>
    </row>
    <row r="306" spans="1:1" x14ac:dyDescent="0.2">
      <c r="A306" s="167"/>
    </row>
    <row r="307" spans="1:1" x14ac:dyDescent="0.2">
      <c r="A307" s="167"/>
    </row>
    <row r="308" spans="1:1" x14ac:dyDescent="0.2">
      <c r="A308" s="167"/>
    </row>
    <row r="309" spans="1:1" x14ac:dyDescent="0.2">
      <c r="A309" s="167"/>
    </row>
    <row r="310" spans="1:1" x14ac:dyDescent="0.2">
      <c r="A310" s="167"/>
    </row>
    <row r="311" spans="1:1" x14ac:dyDescent="0.2">
      <c r="A311" s="167"/>
    </row>
    <row r="312" spans="1:1" x14ac:dyDescent="0.2">
      <c r="A312" s="167"/>
    </row>
    <row r="313" spans="1:1" x14ac:dyDescent="0.2">
      <c r="A313" s="167"/>
    </row>
    <row r="314" spans="1:1" x14ac:dyDescent="0.2">
      <c r="A314" s="167"/>
    </row>
    <row r="315" spans="1:1" x14ac:dyDescent="0.2">
      <c r="A315" s="167"/>
    </row>
    <row r="316" spans="1:1" x14ac:dyDescent="0.2">
      <c r="A316" s="167"/>
    </row>
    <row r="317" spans="1:1" x14ac:dyDescent="0.2">
      <c r="A317" s="167"/>
    </row>
    <row r="318" spans="1:1" x14ac:dyDescent="0.2">
      <c r="A318" s="167"/>
    </row>
    <row r="319" spans="1:1" x14ac:dyDescent="0.2">
      <c r="A319" s="167"/>
    </row>
    <row r="320" spans="1:1" x14ac:dyDescent="0.2">
      <c r="A320" s="167"/>
    </row>
    <row r="321" spans="1:1" x14ac:dyDescent="0.2">
      <c r="A321" s="167"/>
    </row>
    <row r="322" spans="1:1" x14ac:dyDescent="0.2">
      <c r="A322" s="167"/>
    </row>
    <row r="323" spans="1:1" x14ac:dyDescent="0.2">
      <c r="A323" s="167"/>
    </row>
    <row r="324" spans="1:1" x14ac:dyDescent="0.2">
      <c r="A324" s="167"/>
    </row>
    <row r="325" spans="1:1" x14ac:dyDescent="0.2">
      <c r="A325" s="167"/>
    </row>
    <row r="326" spans="1:1" x14ac:dyDescent="0.2">
      <c r="A326" s="167"/>
    </row>
    <row r="327" spans="1:1" x14ac:dyDescent="0.2">
      <c r="A327" s="167"/>
    </row>
    <row r="328" spans="1:1" x14ac:dyDescent="0.2">
      <c r="A328" s="167"/>
    </row>
    <row r="329" spans="1:1" x14ac:dyDescent="0.2">
      <c r="A329" s="167"/>
    </row>
    <row r="330" spans="1:1" x14ac:dyDescent="0.2">
      <c r="A330" s="167"/>
    </row>
    <row r="331" spans="1:1" x14ac:dyDescent="0.2">
      <c r="A331" s="167"/>
    </row>
    <row r="332" spans="1:1" x14ac:dyDescent="0.2">
      <c r="A332" s="167"/>
    </row>
    <row r="333" spans="1:1" x14ac:dyDescent="0.2">
      <c r="A333" s="167"/>
    </row>
    <row r="334" spans="1:1" x14ac:dyDescent="0.2">
      <c r="A334" s="167"/>
    </row>
    <row r="335" spans="1:1" x14ac:dyDescent="0.2">
      <c r="A335" s="167"/>
    </row>
    <row r="336" spans="1:1" x14ac:dyDescent="0.2">
      <c r="A336" s="167"/>
    </row>
    <row r="337" spans="1:1" x14ac:dyDescent="0.2">
      <c r="A337" s="167"/>
    </row>
    <row r="338" spans="1:1" x14ac:dyDescent="0.2">
      <c r="A338" s="167"/>
    </row>
    <row r="339" spans="1:1" x14ac:dyDescent="0.2">
      <c r="A339" s="167"/>
    </row>
    <row r="340" spans="1:1" x14ac:dyDescent="0.2">
      <c r="A340" s="167"/>
    </row>
    <row r="341" spans="1:1" x14ac:dyDescent="0.2">
      <c r="A341" s="167"/>
    </row>
    <row r="342" spans="1:1" x14ac:dyDescent="0.2">
      <c r="A342" s="167"/>
    </row>
    <row r="343" spans="1:1" x14ac:dyDescent="0.2">
      <c r="A343" s="167"/>
    </row>
    <row r="344" spans="1:1" x14ac:dyDescent="0.2">
      <c r="A344" s="167"/>
    </row>
    <row r="345" spans="1:1" x14ac:dyDescent="0.2">
      <c r="A345" s="167"/>
    </row>
    <row r="346" spans="1:1" x14ac:dyDescent="0.2">
      <c r="A346" s="167"/>
    </row>
    <row r="347" spans="1:1" x14ac:dyDescent="0.2">
      <c r="A347" s="167"/>
    </row>
    <row r="348" spans="1:1" x14ac:dyDescent="0.2">
      <c r="A348" s="167"/>
    </row>
    <row r="349" spans="1:1" x14ac:dyDescent="0.2">
      <c r="A349" s="167"/>
    </row>
    <row r="350" spans="1:1" x14ac:dyDescent="0.2">
      <c r="A350" s="167"/>
    </row>
    <row r="351" spans="1:1" x14ac:dyDescent="0.2">
      <c r="A351" s="167"/>
    </row>
    <row r="352" spans="1:1" x14ac:dyDescent="0.2">
      <c r="A352" s="167"/>
    </row>
    <row r="353" spans="1:3" x14ac:dyDescent="0.2">
      <c r="A353" s="167"/>
    </row>
    <row r="354" spans="1:3" x14ac:dyDescent="0.2">
      <c r="A354" s="167"/>
    </row>
    <row r="355" spans="1:3" x14ac:dyDescent="0.2">
      <c r="A355" s="167"/>
    </row>
    <row r="356" spans="1:3" x14ac:dyDescent="0.2">
      <c r="A356" s="167"/>
    </row>
    <row r="357" spans="1:3" x14ac:dyDescent="0.2">
      <c r="A357" s="167"/>
    </row>
    <row r="358" spans="1:3" x14ac:dyDescent="0.2">
      <c r="A358" s="167"/>
    </row>
    <row r="359" spans="1:3" x14ac:dyDescent="0.2">
      <c r="A359" s="167"/>
      <c r="B359" s="165"/>
      <c r="C359" s="165"/>
    </row>
    <row r="360" spans="1:3" x14ac:dyDescent="0.2">
      <c r="A360" s="167"/>
    </row>
    <row r="361" spans="1:3" x14ac:dyDescent="0.2">
      <c r="A361" s="167"/>
    </row>
    <row r="362" spans="1:3" x14ac:dyDescent="0.2">
      <c r="A362" s="167"/>
    </row>
    <row r="363" spans="1:3" x14ac:dyDescent="0.2">
      <c r="A363" s="167"/>
    </row>
    <row r="364" spans="1:3" x14ac:dyDescent="0.2">
      <c r="A364" s="167"/>
    </row>
    <row r="365" spans="1:3" x14ac:dyDescent="0.2">
      <c r="A365" s="167"/>
    </row>
    <row r="366" spans="1:3" x14ac:dyDescent="0.2">
      <c r="A366" s="167"/>
    </row>
    <row r="367" spans="1:3" x14ac:dyDescent="0.2">
      <c r="A367" s="167"/>
    </row>
    <row r="368" spans="1:3" x14ac:dyDescent="0.2">
      <c r="A368" s="167"/>
    </row>
    <row r="369" spans="1:1" x14ac:dyDescent="0.2">
      <c r="A369" s="167"/>
    </row>
    <row r="370" spans="1:1" x14ac:dyDescent="0.2">
      <c r="A370" s="167"/>
    </row>
    <row r="371" spans="1:1" x14ac:dyDescent="0.2">
      <c r="A371" s="167"/>
    </row>
    <row r="372" spans="1:1" x14ac:dyDescent="0.2">
      <c r="A372" s="167"/>
    </row>
    <row r="373" spans="1:1" x14ac:dyDescent="0.2">
      <c r="A373" s="167"/>
    </row>
    <row r="374" spans="1:1" x14ac:dyDescent="0.2">
      <c r="A374" s="167"/>
    </row>
    <row r="375" spans="1:1" x14ac:dyDescent="0.2">
      <c r="A375" s="167"/>
    </row>
    <row r="376" spans="1:1" x14ac:dyDescent="0.2">
      <c r="A376" s="167"/>
    </row>
    <row r="377" spans="1:1" x14ac:dyDescent="0.2">
      <c r="A377" s="167"/>
    </row>
    <row r="378" spans="1:1" x14ac:dyDescent="0.2">
      <c r="A378" s="167"/>
    </row>
    <row r="379" spans="1:1" x14ac:dyDescent="0.2">
      <c r="A379" s="167"/>
    </row>
    <row r="380" spans="1:1" x14ac:dyDescent="0.2">
      <c r="A380" s="167"/>
    </row>
    <row r="381" spans="1:1" x14ac:dyDescent="0.2">
      <c r="A381" s="167"/>
    </row>
    <row r="382" spans="1:1" x14ac:dyDescent="0.2">
      <c r="A382" s="167"/>
    </row>
    <row r="383" spans="1:1" x14ac:dyDescent="0.2">
      <c r="A383" s="167"/>
    </row>
    <row r="384" spans="1:1" x14ac:dyDescent="0.2">
      <c r="A384" s="167"/>
    </row>
    <row r="385" spans="1:1" x14ac:dyDescent="0.2">
      <c r="A385" s="167"/>
    </row>
    <row r="386" spans="1:1" x14ac:dyDescent="0.2">
      <c r="A386" s="167"/>
    </row>
    <row r="387" spans="1:1" x14ac:dyDescent="0.2">
      <c r="A387" s="167"/>
    </row>
    <row r="388" spans="1:1" x14ac:dyDescent="0.2">
      <c r="A388" s="167"/>
    </row>
    <row r="389" spans="1:1" x14ac:dyDescent="0.2">
      <c r="A389" s="167"/>
    </row>
    <row r="390" spans="1:1" x14ac:dyDescent="0.2">
      <c r="A390" s="167"/>
    </row>
    <row r="391" spans="1:1" x14ac:dyDescent="0.2">
      <c r="A391" s="167"/>
    </row>
    <row r="392" spans="1:1" x14ac:dyDescent="0.2">
      <c r="A392" s="167"/>
    </row>
    <row r="393" spans="1:1" x14ac:dyDescent="0.2">
      <c r="A393" s="167"/>
    </row>
    <row r="394" spans="1:1" x14ac:dyDescent="0.2">
      <c r="A394" s="167"/>
    </row>
    <row r="395" spans="1:1" x14ac:dyDescent="0.2">
      <c r="A395" s="167"/>
    </row>
    <row r="396" spans="1:1" x14ac:dyDescent="0.2">
      <c r="A396" s="167"/>
    </row>
    <row r="397" spans="1:1" x14ac:dyDescent="0.2">
      <c r="A397" s="167"/>
    </row>
    <row r="398" spans="1:1" x14ac:dyDescent="0.2">
      <c r="A398" s="167"/>
    </row>
    <row r="399" spans="1:1" x14ac:dyDescent="0.2">
      <c r="A399" s="167"/>
    </row>
    <row r="400" spans="1:1" x14ac:dyDescent="0.2">
      <c r="A400" s="167"/>
    </row>
    <row r="401" spans="1:1" x14ac:dyDescent="0.2">
      <c r="A401" s="167"/>
    </row>
    <row r="402" spans="1:1" x14ac:dyDescent="0.2">
      <c r="A402" s="167"/>
    </row>
    <row r="403" spans="1:1" x14ac:dyDescent="0.2">
      <c r="A403" s="167"/>
    </row>
    <row r="404" spans="1:1" x14ac:dyDescent="0.2">
      <c r="A404" s="167"/>
    </row>
    <row r="405" spans="1:1" x14ac:dyDescent="0.2">
      <c r="A405" s="167"/>
    </row>
    <row r="406" spans="1:1" x14ac:dyDescent="0.2">
      <c r="A406" s="167"/>
    </row>
    <row r="407" spans="1:1" x14ac:dyDescent="0.2">
      <c r="A407" s="167"/>
    </row>
    <row r="408" spans="1:1" x14ac:dyDescent="0.2">
      <c r="A408" s="167"/>
    </row>
    <row r="409" spans="1:1" x14ac:dyDescent="0.2">
      <c r="A409" s="167"/>
    </row>
    <row r="410" spans="1:1" x14ac:dyDescent="0.2">
      <c r="A410" s="167"/>
    </row>
    <row r="411" spans="1:1" x14ac:dyDescent="0.2">
      <c r="A411" s="167"/>
    </row>
    <row r="412" spans="1:1" x14ac:dyDescent="0.2">
      <c r="A412" s="167"/>
    </row>
    <row r="413" spans="1:1" x14ac:dyDescent="0.2">
      <c r="A413" s="167"/>
    </row>
    <row r="414" spans="1:1" x14ac:dyDescent="0.2">
      <c r="A414" s="167"/>
    </row>
    <row r="415" spans="1:1" x14ac:dyDescent="0.2">
      <c r="A415" s="167"/>
    </row>
    <row r="416" spans="1:1" x14ac:dyDescent="0.2">
      <c r="A416" s="167"/>
    </row>
    <row r="417" spans="1:1" x14ac:dyDescent="0.2">
      <c r="A417" s="167"/>
    </row>
    <row r="418" spans="1:1" x14ac:dyDescent="0.2">
      <c r="A418" s="167"/>
    </row>
    <row r="419" spans="1:1" x14ac:dyDescent="0.2">
      <c r="A419" s="167"/>
    </row>
    <row r="420" spans="1:1" x14ac:dyDescent="0.2">
      <c r="A420" s="167"/>
    </row>
    <row r="421" spans="1:1" x14ac:dyDescent="0.2">
      <c r="A421" s="167"/>
    </row>
    <row r="422" spans="1:1" x14ac:dyDescent="0.2">
      <c r="A422" s="167"/>
    </row>
    <row r="423" spans="1:1" x14ac:dyDescent="0.2">
      <c r="A423" s="167"/>
    </row>
    <row r="424" spans="1:1" x14ac:dyDescent="0.2">
      <c r="A424" s="167"/>
    </row>
    <row r="425" spans="1:1" x14ac:dyDescent="0.2">
      <c r="A425" s="167"/>
    </row>
    <row r="426" spans="1:1" x14ac:dyDescent="0.2">
      <c r="A426" s="167"/>
    </row>
    <row r="427" spans="1:1" x14ac:dyDescent="0.2">
      <c r="A427" s="167"/>
    </row>
    <row r="428" spans="1:1" x14ac:dyDescent="0.2">
      <c r="A428" s="167"/>
    </row>
    <row r="429" spans="1:1" x14ac:dyDescent="0.2">
      <c r="A429" s="167"/>
    </row>
    <row r="430" spans="1:1" x14ac:dyDescent="0.2">
      <c r="A430" s="167"/>
    </row>
    <row r="431" spans="1:1" x14ac:dyDescent="0.2">
      <c r="A431" s="167"/>
    </row>
    <row r="432" spans="1:1" x14ac:dyDescent="0.2">
      <c r="A432" s="167"/>
    </row>
    <row r="433" spans="1:1" x14ac:dyDescent="0.2">
      <c r="A433" s="167"/>
    </row>
    <row r="434" spans="1:1" x14ac:dyDescent="0.2">
      <c r="A434" s="167"/>
    </row>
    <row r="435" spans="1:1" x14ac:dyDescent="0.2">
      <c r="A435" s="167"/>
    </row>
    <row r="436" spans="1:1" x14ac:dyDescent="0.2">
      <c r="A436" s="167"/>
    </row>
    <row r="437" spans="1:1" x14ac:dyDescent="0.2">
      <c r="A437" s="167"/>
    </row>
    <row r="438" spans="1:1" x14ac:dyDescent="0.2">
      <c r="A438" s="167"/>
    </row>
    <row r="439" spans="1:1" x14ac:dyDescent="0.2">
      <c r="A439" s="167"/>
    </row>
    <row r="440" spans="1:1" x14ac:dyDescent="0.2">
      <c r="A440" s="167"/>
    </row>
    <row r="441" spans="1:1" x14ac:dyDescent="0.2">
      <c r="A441" s="167"/>
    </row>
    <row r="442" spans="1:1" x14ac:dyDescent="0.2">
      <c r="A442" s="167"/>
    </row>
    <row r="443" spans="1:1" x14ac:dyDescent="0.2">
      <c r="A443" s="167"/>
    </row>
    <row r="445" spans="1:1" x14ac:dyDescent="0.2">
      <c r="A445" s="167"/>
    </row>
    <row r="446" spans="1:1" x14ac:dyDescent="0.2">
      <c r="A446" s="167"/>
    </row>
    <row r="448" spans="1:1" x14ac:dyDescent="0.2">
      <c r="A448" s="167"/>
    </row>
    <row r="450" spans="1:1" x14ac:dyDescent="0.2">
      <c r="A450" s="167"/>
    </row>
    <row r="451" spans="1:1" x14ac:dyDescent="0.2">
      <c r="A451" s="167"/>
    </row>
    <row r="452" spans="1:1" x14ac:dyDescent="0.2">
      <c r="A452" s="167"/>
    </row>
    <row r="465" s="166" customFormat="1" x14ac:dyDescent="0.2"/>
    <row r="466" s="166" customFormat="1" x14ac:dyDescent="0.2"/>
    <row r="467" s="166" customFormat="1" x14ac:dyDescent="0.2"/>
    <row r="468" s="166" customFormat="1" x14ac:dyDescent="0.2"/>
    <row r="469" s="166" customFormat="1" x14ac:dyDescent="0.2"/>
    <row r="470" s="166" customFormat="1" x14ac:dyDescent="0.2"/>
    <row r="471" s="166" customFormat="1" x14ac:dyDescent="0.2"/>
    <row r="472" s="166" customFormat="1" x14ac:dyDescent="0.2"/>
    <row r="473" s="166" customFormat="1" x14ac:dyDescent="0.2"/>
    <row r="474" s="166" customFormat="1" x14ac:dyDescent="0.2"/>
    <row r="475" s="166" customFormat="1" x14ac:dyDescent="0.2"/>
    <row r="476" s="166" customFormat="1" x14ac:dyDescent="0.2"/>
    <row r="477" s="166" customFormat="1" x14ac:dyDescent="0.2"/>
    <row r="478" s="166" customFormat="1" x14ac:dyDescent="0.2"/>
    <row r="479" s="166" customFormat="1" x14ac:dyDescent="0.2"/>
    <row r="480" s="166" customFormat="1" x14ac:dyDescent="0.2"/>
    <row r="481" s="166" customFormat="1" x14ac:dyDescent="0.2"/>
    <row r="482" s="166" customFormat="1" x14ac:dyDescent="0.2"/>
    <row r="483" s="166" customFormat="1" x14ac:dyDescent="0.2"/>
    <row r="484" s="166" customFormat="1" x14ac:dyDescent="0.2"/>
    <row r="485" s="166" customFormat="1" x14ac:dyDescent="0.2"/>
    <row r="486" s="166" customFormat="1" x14ac:dyDescent="0.2"/>
    <row r="487" s="166" customFormat="1" x14ac:dyDescent="0.2"/>
    <row r="488" s="166" customFormat="1" x14ac:dyDescent="0.2"/>
    <row r="489" s="166" customFormat="1" x14ac:dyDescent="0.2"/>
    <row r="490" s="166" customFormat="1" x14ac:dyDescent="0.2"/>
    <row r="491" s="166" customFormat="1" x14ac:dyDescent="0.2"/>
    <row r="492" s="166" customFormat="1" x14ac:dyDescent="0.2"/>
    <row r="493" s="166" customFormat="1" x14ac:dyDescent="0.2"/>
    <row r="494" s="166" customFormat="1" x14ac:dyDescent="0.2"/>
    <row r="495" s="166" customFormat="1" x14ac:dyDescent="0.2"/>
    <row r="496" s="166" customFormat="1" x14ac:dyDescent="0.2"/>
    <row r="497" s="166" customFormat="1" x14ac:dyDescent="0.2"/>
    <row r="498" s="166" customFormat="1" x14ac:dyDescent="0.2"/>
    <row r="499" s="166" customFormat="1" x14ac:dyDescent="0.2"/>
    <row r="500" s="166" customFormat="1" x14ac:dyDescent="0.2"/>
    <row r="501" s="166" customFormat="1" x14ac:dyDescent="0.2"/>
    <row r="502" s="166" customFormat="1" x14ac:dyDescent="0.2"/>
    <row r="503" s="166" customFormat="1" x14ac:dyDescent="0.2"/>
    <row r="504" s="166" customFormat="1" x14ac:dyDescent="0.2"/>
    <row r="505" s="166" customFormat="1" x14ac:dyDescent="0.2"/>
    <row r="506" s="166" customFormat="1" x14ac:dyDescent="0.2"/>
    <row r="507" s="166" customFormat="1" x14ac:dyDescent="0.2"/>
    <row r="508" s="166" customFormat="1" x14ac:dyDescent="0.2"/>
    <row r="509" s="166" customFormat="1" x14ac:dyDescent="0.2"/>
    <row r="510" s="166" customFormat="1" x14ac:dyDescent="0.2"/>
    <row r="511" s="166" customFormat="1" x14ac:dyDescent="0.2"/>
    <row r="512" s="166" customFormat="1" x14ac:dyDescent="0.2"/>
    <row r="513" s="166" customFormat="1" x14ac:dyDescent="0.2"/>
    <row r="514" s="166" customFormat="1" x14ac:dyDescent="0.2"/>
    <row r="515" s="166" customFormat="1" x14ac:dyDescent="0.2"/>
    <row r="516" s="166" customFormat="1" x14ac:dyDescent="0.2"/>
    <row r="517" s="166" customFormat="1" x14ac:dyDescent="0.2"/>
    <row r="518" s="166" customFormat="1" x14ac:dyDescent="0.2"/>
    <row r="519" s="166" customFormat="1" x14ac:dyDescent="0.2"/>
    <row r="520" s="166" customFormat="1" x14ac:dyDescent="0.2"/>
    <row r="521" s="166" customFormat="1" x14ac:dyDescent="0.2"/>
    <row r="522" s="166" customFormat="1" x14ac:dyDescent="0.2"/>
    <row r="523" s="166" customFormat="1" x14ac:dyDescent="0.2"/>
    <row r="524" s="166" customFormat="1" x14ac:dyDescent="0.2"/>
    <row r="525" s="166" customFormat="1" x14ac:dyDescent="0.2"/>
    <row r="526" s="166" customFormat="1" x14ac:dyDescent="0.2"/>
    <row r="527" s="166" customFormat="1" x14ac:dyDescent="0.2"/>
    <row r="528" s="166" customFormat="1" x14ac:dyDescent="0.2"/>
    <row r="529" s="166" customFormat="1" x14ac:dyDescent="0.2"/>
    <row r="530" s="166" customFormat="1" x14ac:dyDescent="0.2"/>
    <row r="531" s="166" customFormat="1" x14ac:dyDescent="0.2"/>
    <row r="532" s="166" customFormat="1" x14ac:dyDescent="0.2"/>
    <row r="533" s="166" customFormat="1" x14ac:dyDescent="0.2"/>
    <row r="534" s="166" customFormat="1" x14ac:dyDescent="0.2"/>
    <row r="535" s="166" customFormat="1" x14ac:dyDescent="0.2"/>
    <row r="536" s="166" customFormat="1" x14ac:dyDescent="0.2"/>
    <row r="537" s="166" customFormat="1" x14ac:dyDescent="0.2"/>
    <row r="538" s="166" customFormat="1" x14ac:dyDescent="0.2"/>
    <row r="539" s="166" customFormat="1" x14ac:dyDescent="0.2"/>
    <row r="540" s="166" customFormat="1" x14ac:dyDescent="0.2"/>
    <row r="541" s="166" customFormat="1" x14ac:dyDescent="0.2"/>
    <row r="542" s="166" customFormat="1" x14ac:dyDescent="0.2"/>
    <row r="543" s="166" customFormat="1" x14ac:dyDescent="0.2"/>
    <row r="544" s="166" customFormat="1" x14ac:dyDescent="0.2"/>
    <row r="545" s="166" customFormat="1" x14ac:dyDescent="0.2"/>
    <row r="546" s="166" customFormat="1" x14ac:dyDescent="0.2"/>
    <row r="547" s="166" customFormat="1" x14ac:dyDescent="0.2"/>
    <row r="548" s="166" customFormat="1" x14ac:dyDescent="0.2"/>
    <row r="549" s="166" customFormat="1" x14ac:dyDescent="0.2"/>
    <row r="550" s="166" customFormat="1" x14ac:dyDescent="0.2"/>
    <row r="551" s="166" customFormat="1" x14ac:dyDescent="0.2"/>
    <row r="552" s="166" customFormat="1" x14ac:dyDescent="0.2"/>
    <row r="553" s="166" customFormat="1" x14ac:dyDescent="0.2"/>
    <row r="554" s="166" customFormat="1" x14ac:dyDescent="0.2"/>
    <row r="555" s="166" customFormat="1" x14ac:dyDescent="0.2"/>
    <row r="556" s="166" customFormat="1" x14ac:dyDescent="0.2"/>
    <row r="557" s="166" customFormat="1" x14ac:dyDescent="0.2"/>
    <row r="558" s="166" customFormat="1" x14ac:dyDescent="0.2"/>
    <row r="559" s="166" customFormat="1" x14ac:dyDescent="0.2"/>
    <row r="560" s="166" customFormat="1" x14ac:dyDescent="0.2"/>
    <row r="561" s="166" customFormat="1" x14ac:dyDescent="0.2"/>
    <row r="562" s="166" customFormat="1" x14ac:dyDescent="0.2"/>
    <row r="563" s="166" customFormat="1" x14ac:dyDescent="0.2"/>
    <row r="564" s="166" customFormat="1" x14ac:dyDescent="0.2"/>
    <row r="565" s="166" customFormat="1" x14ac:dyDescent="0.2"/>
    <row r="566" s="166" customFormat="1" x14ac:dyDescent="0.2"/>
    <row r="567" s="166" customFormat="1" x14ac:dyDescent="0.2"/>
    <row r="568" s="166" customFormat="1" x14ac:dyDescent="0.2"/>
    <row r="569" s="166" customFormat="1" x14ac:dyDescent="0.2"/>
    <row r="570" s="166" customFormat="1" x14ac:dyDescent="0.2"/>
    <row r="571" s="166" customFormat="1" x14ac:dyDescent="0.2"/>
    <row r="572" s="166" customFormat="1" x14ac:dyDescent="0.2"/>
    <row r="573" s="166" customFormat="1" x14ac:dyDescent="0.2"/>
    <row r="574" s="166" customFormat="1" x14ac:dyDescent="0.2"/>
    <row r="575" s="166" customFormat="1" x14ac:dyDescent="0.2"/>
    <row r="576" s="166" customFormat="1" x14ac:dyDescent="0.2"/>
    <row r="577" s="166" customFormat="1" x14ac:dyDescent="0.2"/>
    <row r="578" s="166" customFormat="1" x14ac:dyDescent="0.2"/>
    <row r="579" s="166" customFormat="1" x14ac:dyDescent="0.2"/>
    <row r="580" s="166" customFormat="1" x14ac:dyDescent="0.2"/>
    <row r="581" s="166" customFormat="1" x14ac:dyDescent="0.2"/>
    <row r="582" s="166" customFormat="1" x14ac:dyDescent="0.2"/>
    <row r="583" s="166" customFormat="1" x14ac:dyDescent="0.2"/>
    <row r="584" s="166" customFormat="1" x14ac:dyDescent="0.2"/>
    <row r="585" s="166" customFormat="1" x14ac:dyDescent="0.2"/>
    <row r="586" s="166" customFormat="1" x14ac:dyDescent="0.2"/>
    <row r="587" s="166" customFormat="1" x14ac:dyDescent="0.2"/>
    <row r="588" s="166" customFormat="1" x14ac:dyDescent="0.2"/>
    <row r="589" s="166" customFormat="1" x14ac:dyDescent="0.2"/>
    <row r="590" s="166" customFormat="1" x14ac:dyDescent="0.2"/>
    <row r="591" s="166" customFormat="1" x14ac:dyDescent="0.2"/>
    <row r="592" s="166" customFormat="1" x14ac:dyDescent="0.2"/>
    <row r="593" s="166" customFormat="1" x14ac:dyDescent="0.2"/>
    <row r="594" s="166" customFormat="1" x14ac:dyDescent="0.2"/>
    <row r="595" s="166" customFormat="1" x14ac:dyDescent="0.2"/>
    <row r="596" s="166" customFormat="1" x14ac:dyDescent="0.2"/>
    <row r="597" s="166" customFormat="1" x14ac:dyDescent="0.2"/>
    <row r="598" s="166" customFormat="1" x14ac:dyDescent="0.2"/>
    <row r="599" s="166" customFormat="1" x14ac:dyDescent="0.2"/>
    <row r="600" s="166" customFormat="1" x14ac:dyDescent="0.2"/>
    <row r="601" s="166" customFormat="1" x14ac:dyDescent="0.2"/>
    <row r="602" s="166" customFormat="1" x14ac:dyDescent="0.2"/>
    <row r="603" s="166" customFormat="1" x14ac:dyDescent="0.2"/>
    <row r="604" s="166" customFormat="1" x14ac:dyDescent="0.2"/>
    <row r="605" s="166" customFormat="1" x14ac:dyDescent="0.2"/>
    <row r="606" s="166" customFormat="1" x14ac:dyDescent="0.2"/>
    <row r="607" s="166" customFormat="1" x14ac:dyDescent="0.2"/>
    <row r="608" s="166" customFormat="1" x14ac:dyDescent="0.2"/>
    <row r="609" s="166" customFormat="1" x14ac:dyDescent="0.2"/>
    <row r="610" s="166" customFormat="1" x14ac:dyDescent="0.2"/>
    <row r="611" s="166" customFormat="1" x14ac:dyDescent="0.2"/>
    <row r="612" s="166" customFormat="1" x14ac:dyDescent="0.2"/>
    <row r="613" s="166" customFormat="1" x14ac:dyDescent="0.2"/>
    <row r="614" s="166" customFormat="1" x14ac:dyDescent="0.2"/>
    <row r="615" s="166" customFormat="1" x14ac:dyDescent="0.2"/>
    <row r="616" s="166" customFormat="1" x14ac:dyDescent="0.2"/>
    <row r="617" s="166" customFormat="1" x14ac:dyDescent="0.2"/>
    <row r="618" s="166" customFormat="1" x14ac:dyDescent="0.2"/>
    <row r="619" s="166" customFormat="1" x14ac:dyDescent="0.2"/>
    <row r="620" s="166" customFormat="1" x14ac:dyDescent="0.2"/>
    <row r="621" s="166" customFormat="1" x14ac:dyDescent="0.2"/>
    <row r="622" s="166" customFormat="1" x14ac:dyDescent="0.2"/>
    <row r="623" s="166" customFormat="1" x14ac:dyDescent="0.2"/>
    <row r="624" s="166" customFormat="1" x14ac:dyDescent="0.2"/>
    <row r="625" s="166" customFormat="1" x14ac:dyDescent="0.2"/>
    <row r="626" s="166" customFormat="1" x14ac:dyDescent="0.2"/>
    <row r="627" s="166" customFormat="1" x14ac:dyDescent="0.2"/>
    <row r="628" s="166" customFormat="1" x14ac:dyDescent="0.2"/>
    <row r="629" s="166" customFormat="1" x14ac:dyDescent="0.2"/>
    <row r="630" s="166" customFormat="1" x14ac:dyDescent="0.2"/>
    <row r="631" s="166" customFormat="1" x14ac:dyDescent="0.2"/>
    <row r="632" s="166" customFormat="1" x14ac:dyDescent="0.2"/>
    <row r="633" s="166" customFormat="1" x14ac:dyDescent="0.2"/>
    <row r="634" s="166" customFormat="1" x14ac:dyDescent="0.2"/>
    <row r="635" s="166" customFormat="1" x14ac:dyDescent="0.2"/>
    <row r="636" s="166" customFormat="1" x14ac:dyDescent="0.2"/>
    <row r="637" s="166" customFormat="1" x14ac:dyDescent="0.2"/>
    <row r="638" s="166" customFormat="1" x14ac:dyDescent="0.2"/>
    <row r="639" s="166" customFormat="1" x14ac:dyDescent="0.2"/>
    <row r="640" s="166" customFormat="1" x14ac:dyDescent="0.2"/>
    <row r="641" s="166" customFormat="1" x14ac:dyDescent="0.2"/>
    <row r="642" s="166" customFormat="1" x14ac:dyDescent="0.2"/>
    <row r="643" s="166" customFormat="1" x14ac:dyDescent="0.2"/>
    <row r="644" s="166" customFormat="1" x14ac:dyDescent="0.2"/>
    <row r="645" s="166" customFormat="1" x14ac:dyDescent="0.2"/>
    <row r="646" s="166" customFormat="1" x14ac:dyDescent="0.2"/>
    <row r="647" s="166" customFormat="1" x14ac:dyDescent="0.2"/>
    <row r="648" s="166" customFormat="1" x14ac:dyDescent="0.2"/>
    <row r="649" s="166" customFormat="1" x14ac:dyDescent="0.2"/>
    <row r="650" s="166" customFormat="1" x14ac:dyDescent="0.2"/>
    <row r="651" s="166" customFormat="1" x14ac:dyDescent="0.2"/>
    <row r="652" s="166" customFormat="1" x14ac:dyDescent="0.2"/>
    <row r="653" s="166" customFormat="1" x14ac:dyDescent="0.2"/>
    <row r="654" s="166" customFormat="1" x14ac:dyDescent="0.2"/>
    <row r="655" s="166" customFormat="1" x14ac:dyDescent="0.2"/>
    <row r="656" s="166" customFormat="1" x14ac:dyDescent="0.2"/>
    <row r="657" s="166" customFormat="1" x14ac:dyDescent="0.2"/>
    <row r="658" s="166" customFormat="1" x14ac:dyDescent="0.2"/>
    <row r="659" s="166" customFormat="1" x14ac:dyDescent="0.2"/>
    <row r="660" s="166" customFormat="1" x14ac:dyDescent="0.2"/>
    <row r="661" s="166" customFormat="1" x14ac:dyDescent="0.2"/>
    <row r="662" s="166" customFormat="1" x14ac:dyDescent="0.2"/>
    <row r="663" s="166" customFormat="1" x14ac:dyDescent="0.2"/>
    <row r="664" s="166" customFormat="1" x14ac:dyDescent="0.2"/>
    <row r="665" s="166" customFormat="1" x14ac:dyDescent="0.2"/>
    <row r="666" s="166" customFormat="1" x14ac:dyDescent="0.2"/>
    <row r="667" s="166" customFormat="1" x14ac:dyDescent="0.2"/>
    <row r="668" s="166" customFormat="1" x14ac:dyDescent="0.2"/>
    <row r="669" s="166" customFormat="1" x14ac:dyDescent="0.2"/>
    <row r="670" s="166" customFormat="1" x14ac:dyDescent="0.2"/>
    <row r="671" s="166" customFormat="1" x14ac:dyDescent="0.2"/>
    <row r="672" s="166" customFormat="1" x14ac:dyDescent="0.2"/>
    <row r="673" s="166" customFormat="1" x14ac:dyDescent="0.2"/>
    <row r="674" s="166" customFormat="1" x14ac:dyDescent="0.2"/>
    <row r="675" s="166" customFormat="1" x14ac:dyDescent="0.2"/>
    <row r="676" s="166" customFormat="1" x14ac:dyDescent="0.2"/>
    <row r="677" s="166" customFormat="1" x14ac:dyDescent="0.2"/>
    <row r="678" s="166" customFormat="1" x14ac:dyDescent="0.2"/>
    <row r="679" s="166" customFormat="1" x14ac:dyDescent="0.2"/>
    <row r="680" s="166" customFormat="1" x14ac:dyDescent="0.2"/>
    <row r="681" s="166" customFormat="1" x14ac:dyDescent="0.2"/>
    <row r="682" s="166" customFormat="1" x14ac:dyDescent="0.2"/>
    <row r="683" s="166" customFormat="1" x14ac:dyDescent="0.2"/>
    <row r="684" s="166" customFormat="1" x14ac:dyDescent="0.2"/>
    <row r="685" s="166" customFormat="1" x14ac:dyDescent="0.2"/>
    <row r="686" s="166" customFormat="1" x14ac:dyDescent="0.2"/>
    <row r="687" s="166" customFormat="1" x14ac:dyDescent="0.2"/>
    <row r="688" s="166" customFormat="1" x14ac:dyDescent="0.2"/>
    <row r="689" s="166" customFormat="1" x14ac:dyDescent="0.2"/>
    <row r="690" s="166" customFormat="1" x14ac:dyDescent="0.2"/>
    <row r="691" s="166" customFormat="1" x14ac:dyDescent="0.2"/>
    <row r="692" s="166" customFormat="1" x14ac:dyDescent="0.2"/>
    <row r="693" s="166" customFormat="1" x14ac:dyDescent="0.2"/>
    <row r="694" s="166" customFormat="1" x14ac:dyDescent="0.2"/>
    <row r="695" s="166" customFormat="1" x14ac:dyDescent="0.2"/>
    <row r="696" s="166" customFormat="1" x14ac:dyDescent="0.2"/>
    <row r="697" s="166" customFormat="1" x14ac:dyDescent="0.2"/>
    <row r="698" s="166" customFormat="1" x14ac:dyDescent="0.2"/>
    <row r="699" s="166" customFormat="1" x14ac:dyDescent="0.2"/>
    <row r="700" s="166" customFormat="1" x14ac:dyDescent="0.2"/>
    <row r="701" s="166" customFormat="1" x14ac:dyDescent="0.2"/>
    <row r="702" s="166" customFormat="1" x14ac:dyDescent="0.2"/>
    <row r="703" s="166" customFormat="1" x14ac:dyDescent="0.2"/>
    <row r="704" s="166" customFormat="1" x14ac:dyDescent="0.2"/>
    <row r="705" s="166" customFormat="1" x14ac:dyDescent="0.2"/>
    <row r="706" s="166" customFormat="1" x14ac:dyDescent="0.2"/>
    <row r="707" s="166" customFormat="1" x14ac:dyDescent="0.2"/>
    <row r="708" s="166" customFormat="1" x14ac:dyDescent="0.2"/>
    <row r="709" s="166" customFormat="1" x14ac:dyDescent="0.2"/>
    <row r="710" s="166" customFormat="1" x14ac:dyDescent="0.2"/>
    <row r="711" s="166" customFormat="1" x14ac:dyDescent="0.2"/>
    <row r="712" s="166" customFormat="1" x14ac:dyDescent="0.2"/>
    <row r="713" s="166" customFormat="1" x14ac:dyDescent="0.2"/>
    <row r="714" s="166" customFormat="1" x14ac:dyDescent="0.2"/>
    <row r="715" s="166" customFormat="1" x14ac:dyDescent="0.2"/>
    <row r="716" s="166" customFormat="1" x14ac:dyDescent="0.2"/>
    <row r="717" s="166" customFormat="1" x14ac:dyDescent="0.2"/>
    <row r="718" s="166" customFormat="1" x14ac:dyDescent="0.2"/>
    <row r="719" s="166" customFormat="1" x14ac:dyDescent="0.2"/>
    <row r="720" s="166" customFormat="1" x14ac:dyDescent="0.2"/>
    <row r="721" s="166" customFormat="1" x14ac:dyDescent="0.2"/>
    <row r="722" s="166" customFormat="1" x14ac:dyDescent="0.2"/>
    <row r="723" s="166" customFormat="1" x14ac:dyDescent="0.2"/>
    <row r="724" s="166" customFormat="1" x14ac:dyDescent="0.2"/>
    <row r="725" s="166" customFormat="1" x14ac:dyDescent="0.2"/>
    <row r="726" s="166" customFormat="1" x14ac:dyDescent="0.2"/>
    <row r="727" s="166" customFormat="1" x14ac:dyDescent="0.2"/>
    <row r="728" s="166" customFormat="1" x14ac:dyDescent="0.2"/>
    <row r="729" s="166" customFormat="1" x14ac:dyDescent="0.2"/>
    <row r="730" s="166" customFormat="1" x14ac:dyDescent="0.2"/>
    <row r="731" s="166" customFormat="1" x14ac:dyDescent="0.2"/>
    <row r="732" s="166" customFormat="1" x14ac:dyDescent="0.2"/>
    <row r="733" s="166" customFormat="1" x14ac:dyDescent="0.2"/>
    <row r="734" s="166" customFormat="1" x14ac:dyDescent="0.2"/>
    <row r="735" s="166" customFormat="1" x14ac:dyDescent="0.2"/>
    <row r="736" s="166" customFormat="1" x14ac:dyDescent="0.2"/>
    <row r="737" s="166" customFormat="1" x14ac:dyDescent="0.2"/>
    <row r="738" s="166" customFormat="1" x14ac:dyDescent="0.2"/>
    <row r="739" s="166" customFormat="1" x14ac:dyDescent="0.2"/>
    <row r="740" s="166" customFormat="1" x14ac:dyDescent="0.2"/>
    <row r="741" s="166" customFormat="1" x14ac:dyDescent="0.2"/>
    <row r="742" s="166" customFormat="1" x14ac:dyDescent="0.2"/>
    <row r="743" s="166" customFormat="1" x14ac:dyDescent="0.2"/>
    <row r="744" s="166" customFormat="1" x14ac:dyDescent="0.2"/>
    <row r="745" s="166" customFormat="1" x14ac:dyDescent="0.2"/>
    <row r="746" s="166" customFormat="1" x14ac:dyDescent="0.2"/>
    <row r="747" s="166" customFormat="1" x14ac:dyDescent="0.2"/>
    <row r="748" s="166" customFormat="1" x14ac:dyDescent="0.2"/>
    <row r="749" s="166" customFormat="1" x14ac:dyDescent="0.2"/>
    <row r="750" s="166" customFormat="1" x14ac:dyDescent="0.2"/>
    <row r="751" s="166" customFormat="1" x14ac:dyDescent="0.2"/>
    <row r="752" s="166" customFormat="1" x14ac:dyDescent="0.2"/>
    <row r="753" s="166" customFormat="1" x14ac:dyDescent="0.2"/>
    <row r="754" s="166" customFormat="1" x14ac:dyDescent="0.2"/>
    <row r="755" s="166" customFormat="1" x14ac:dyDescent="0.2"/>
    <row r="756" s="166" customFormat="1" x14ac:dyDescent="0.2"/>
    <row r="757" s="166" customFormat="1" x14ac:dyDescent="0.2"/>
    <row r="758" s="166" customFormat="1" x14ac:dyDescent="0.2"/>
    <row r="759" s="166" customFormat="1" x14ac:dyDescent="0.2"/>
    <row r="760" s="166" customFormat="1" x14ac:dyDescent="0.2"/>
    <row r="761" s="166" customFormat="1" x14ac:dyDescent="0.2"/>
    <row r="762" s="166" customFormat="1" x14ac:dyDescent="0.2"/>
    <row r="763" s="166" customFormat="1" x14ac:dyDescent="0.2"/>
    <row r="764" s="166" customFormat="1" x14ac:dyDescent="0.2"/>
    <row r="765" s="166" customFormat="1" x14ac:dyDescent="0.2"/>
    <row r="766" s="166" customFormat="1" x14ac:dyDescent="0.2"/>
    <row r="767" s="166" customFormat="1" x14ac:dyDescent="0.2"/>
    <row r="768" s="166" customFormat="1" x14ac:dyDescent="0.2"/>
    <row r="769" s="166" customFormat="1" x14ac:dyDescent="0.2"/>
    <row r="770" s="166" customFormat="1" x14ac:dyDescent="0.2"/>
    <row r="771" s="166" customFormat="1" x14ac:dyDescent="0.2"/>
    <row r="772" s="166" customFormat="1" x14ac:dyDescent="0.2"/>
    <row r="773" s="166" customFormat="1" x14ac:dyDescent="0.2"/>
    <row r="774" s="166" customFormat="1" x14ac:dyDescent="0.2"/>
    <row r="775" s="166" customFormat="1" x14ac:dyDescent="0.2"/>
    <row r="776" s="166" customFormat="1" x14ac:dyDescent="0.2"/>
    <row r="777" s="166" customFormat="1" x14ac:dyDescent="0.2"/>
    <row r="778" s="166" customFormat="1" x14ac:dyDescent="0.2"/>
    <row r="779" s="166" customFormat="1" x14ac:dyDescent="0.2"/>
    <row r="780" s="166" customFormat="1" x14ac:dyDescent="0.2"/>
    <row r="781" s="166" customFormat="1" x14ac:dyDescent="0.2"/>
    <row r="782" s="166" customFormat="1" x14ac:dyDescent="0.2"/>
    <row r="783" s="166" customFormat="1" x14ac:dyDescent="0.2"/>
    <row r="784" s="166" customFormat="1" x14ac:dyDescent="0.2"/>
    <row r="785" s="166" customFormat="1" x14ac:dyDescent="0.2"/>
    <row r="786" s="166" customFormat="1" x14ac:dyDescent="0.2"/>
    <row r="787" s="166" customFormat="1" x14ac:dyDescent="0.2"/>
    <row r="788" s="166" customFormat="1" x14ac:dyDescent="0.2"/>
    <row r="789" s="166" customFormat="1" x14ac:dyDescent="0.2"/>
    <row r="790" s="166" customFormat="1" x14ac:dyDescent="0.2"/>
    <row r="791" s="166" customFormat="1" x14ac:dyDescent="0.2"/>
    <row r="792" s="166" customFormat="1" x14ac:dyDescent="0.2"/>
    <row r="793" s="166" customFormat="1" x14ac:dyDescent="0.2"/>
    <row r="794" s="166" customFormat="1" x14ac:dyDescent="0.2"/>
    <row r="795" s="166" customFormat="1" x14ac:dyDescent="0.2"/>
    <row r="796" s="166" customFormat="1" x14ac:dyDescent="0.2"/>
    <row r="797" s="166" customFormat="1" x14ac:dyDescent="0.2"/>
    <row r="798" s="166" customFormat="1" x14ac:dyDescent="0.2"/>
    <row r="799" s="166" customFormat="1" x14ac:dyDescent="0.2"/>
    <row r="800" s="166" customFormat="1" x14ac:dyDescent="0.2"/>
    <row r="801" s="166" customFormat="1" x14ac:dyDescent="0.2"/>
    <row r="802" s="166" customFormat="1" x14ac:dyDescent="0.2"/>
    <row r="803" s="166" customFormat="1" x14ac:dyDescent="0.2"/>
    <row r="804" s="166" customFormat="1" x14ac:dyDescent="0.2"/>
    <row r="805" s="166" customFormat="1" x14ac:dyDescent="0.2"/>
    <row r="806" s="166" customFormat="1" x14ac:dyDescent="0.2"/>
    <row r="807" s="166" customFormat="1" x14ac:dyDescent="0.2"/>
    <row r="808" s="166" customFormat="1" x14ac:dyDescent="0.2"/>
    <row r="809" s="166" customFormat="1" x14ac:dyDescent="0.2"/>
    <row r="810" s="166" customFormat="1" x14ac:dyDescent="0.2"/>
    <row r="811" s="166" customFormat="1" x14ac:dyDescent="0.2"/>
    <row r="812" s="166" customFormat="1" x14ac:dyDescent="0.2"/>
    <row r="813" s="166" customFormat="1" x14ac:dyDescent="0.2"/>
    <row r="814" s="166" customFormat="1" x14ac:dyDescent="0.2"/>
    <row r="815" s="166" customFormat="1" x14ac:dyDescent="0.2"/>
    <row r="816" s="166" customFormat="1" x14ac:dyDescent="0.2"/>
    <row r="817" s="166" customFormat="1" x14ac:dyDescent="0.2"/>
    <row r="818" s="166" customFormat="1" x14ac:dyDescent="0.2"/>
    <row r="819" s="166" customFormat="1" x14ac:dyDescent="0.2"/>
    <row r="820" s="166" customFormat="1" x14ac:dyDescent="0.2"/>
    <row r="821" s="166" customFormat="1" x14ac:dyDescent="0.2"/>
    <row r="822" s="166" customFormat="1" x14ac:dyDescent="0.2"/>
    <row r="823" s="166" customFormat="1" x14ac:dyDescent="0.2"/>
    <row r="824" s="166" customFormat="1" x14ac:dyDescent="0.2"/>
    <row r="825" s="166" customFormat="1" x14ac:dyDescent="0.2"/>
    <row r="826" s="166" customFormat="1" x14ac:dyDescent="0.2"/>
    <row r="827" s="166" customFormat="1" x14ac:dyDescent="0.2"/>
    <row r="828" s="166" customFormat="1" x14ac:dyDescent="0.2"/>
    <row r="829" s="166" customFormat="1" x14ac:dyDescent="0.2"/>
    <row r="830" s="166" customFormat="1" x14ac:dyDescent="0.2"/>
    <row r="831" s="166" customFormat="1" x14ac:dyDescent="0.2"/>
    <row r="832" s="166" customFormat="1" x14ac:dyDescent="0.2"/>
    <row r="833" s="166" customFormat="1" x14ac:dyDescent="0.2"/>
    <row r="834" s="166" customFormat="1" x14ac:dyDescent="0.2"/>
    <row r="835" s="166" customFormat="1" x14ac:dyDescent="0.2"/>
    <row r="836" s="166" customFormat="1" x14ac:dyDescent="0.2"/>
    <row r="837" s="166" customFormat="1" x14ac:dyDescent="0.2"/>
    <row r="838" s="166" customFormat="1" x14ac:dyDescent="0.2"/>
    <row r="839" s="166" customFormat="1" x14ac:dyDescent="0.2"/>
    <row r="840" s="166" customFormat="1" x14ac:dyDescent="0.2"/>
    <row r="841" s="166" customFormat="1" x14ac:dyDescent="0.2"/>
    <row r="842" s="166" customFormat="1" x14ac:dyDescent="0.2"/>
    <row r="843" s="166" customFormat="1" x14ac:dyDescent="0.2"/>
    <row r="844" s="166" customFormat="1" x14ac:dyDescent="0.2"/>
    <row r="845" s="166" customFormat="1" x14ac:dyDescent="0.2"/>
    <row r="846" s="166" customFormat="1" x14ac:dyDescent="0.2"/>
    <row r="847" s="166" customFormat="1" x14ac:dyDescent="0.2"/>
    <row r="848" s="166" customFormat="1" x14ac:dyDescent="0.2"/>
    <row r="849" s="166" customFormat="1" x14ac:dyDescent="0.2"/>
    <row r="850" s="166" customFormat="1" x14ac:dyDescent="0.2"/>
    <row r="851" s="166" customFormat="1" x14ac:dyDescent="0.2"/>
    <row r="852" s="166" customFormat="1" x14ac:dyDescent="0.2"/>
    <row r="853" s="166" customFormat="1" x14ac:dyDescent="0.2"/>
    <row r="854" s="166" customFormat="1" x14ac:dyDescent="0.2"/>
    <row r="855" s="166" customFormat="1" x14ac:dyDescent="0.2"/>
    <row r="856" s="166" customFormat="1" x14ac:dyDescent="0.2"/>
    <row r="857" s="166" customFormat="1" x14ac:dyDescent="0.2"/>
    <row r="858" s="166" customFormat="1" x14ac:dyDescent="0.2"/>
    <row r="859" s="166" customFormat="1" x14ac:dyDescent="0.2"/>
    <row r="860" s="166" customFormat="1" x14ac:dyDescent="0.2"/>
    <row r="861" s="166" customFormat="1" x14ac:dyDescent="0.2"/>
    <row r="862" s="166" customFormat="1" x14ac:dyDescent="0.2"/>
    <row r="863" s="166" customFormat="1" x14ac:dyDescent="0.2"/>
    <row r="864" s="166" customFormat="1" x14ac:dyDescent="0.2"/>
    <row r="865" s="166" customFormat="1" x14ac:dyDescent="0.2"/>
    <row r="866" s="166" customFormat="1" x14ac:dyDescent="0.2"/>
    <row r="867" s="166" customFormat="1" x14ac:dyDescent="0.2"/>
    <row r="868" s="166" customFormat="1" x14ac:dyDescent="0.2"/>
    <row r="869" s="166" customFormat="1" x14ac:dyDescent="0.2"/>
    <row r="870" s="166" customFormat="1" x14ac:dyDescent="0.2"/>
    <row r="871" s="166" customFormat="1" x14ac:dyDescent="0.2"/>
    <row r="872" s="166" customFormat="1" x14ac:dyDescent="0.2"/>
    <row r="873" s="166" customFormat="1" x14ac:dyDescent="0.2"/>
    <row r="874" s="166" customFormat="1" x14ac:dyDescent="0.2"/>
    <row r="875" s="166" customFormat="1" x14ac:dyDescent="0.2"/>
    <row r="876" s="166" customFormat="1" x14ac:dyDescent="0.2"/>
    <row r="877" s="166" customFormat="1" x14ac:dyDescent="0.2"/>
    <row r="878" s="166" customFormat="1" x14ac:dyDescent="0.2"/>
    <row r="879" s="166" customFormat="1" x14ac:dyDescent="0.2"/>
    <row r="880" s="166" customFormat="1" x14ac:dyDescent="0.2"/>
    <row r="881" s="166" customFormat="1" x14ac:dyDescent="0.2"/>
    <row r="882" s="166" customFormat="1" x14ac:dyDescent="0.2"/>
    <row r="883" s="166" customFormat="1" x14ac:dyDescent="0.2"/>
    <row r="884" s="166" customFormat="1" x14ac:dyDescent="0.2"/>
    <row r="885" s="166" customFormat="1" x14ac:dyDescent="0.2"/>
    <row r="886" s="166" customFormat="1" x14ac:dyDescent="0.2"/>
    <row r="887" s="166" customFormat="1" x14ac:dyDescent="0.2"/>
    <row r="888" s="166" customFormat="1" x14ac:dyDescent="0.2"/>
    <row r="889" s="166" customFormat="1" x14ac:dyDescent="0.2"/>
    <row r="890" s="166" customFormat="1" x14ac:dyDescent="0.2"/>
    <row r="891" s="166" customFormat="1" x14ac:dyDescent="0.2"/>
    <row r="892" s="166" customFormat="1" x14ac:dyDescent="0.2"/>
    <row r="893" s="166" customFormat="1" x14ac:dyDescent="0.2"/>
    <row r="894" s="166" customFormat="1" x14ac:dyDescent="0.2"/>
    <row r="895" s="166" customFormat="1" x14ac:dyDescent="0.2"/>
    <row r="896" s="166" customFormat="1" x14ac:dyDescent="0.2"/>
    <row r="897" s="166" customFormat="1" x14ac:dyDescent="0.2"/>
    <row r="898" s="166" customFormat="1" x14ac:dyDescent="0.2"/>
    <row r="899" s="166" customFormat="1" x14ac:dyDescent="0.2"/>
    <row r="900" s="166" customFormat="1" x14ac:dyDescent="0.2"/>
    <row r="901" s="166" customFormat="1" x14ac:dyDescent="0.2"/>
    <row r="902" s="166" customFormat="1" x14ac:dyDescent="0.2"/>
    <row r="903" s="166" customFormat="1" x14ac:dyDescent="0.2"/>
    <row r="904" s="166" customFormat="1" x14ac:dyDescent="0.2"/>
    <row r="905" s="166" customFormat="1" x14ac:dyDescent="0.2"/>
    <row r="906" s="166" customFormat="1" x14ac:dyDescent="0.2"/>
    <row r="907" s="166" customFormat="1" x14ac:dyDescent="0.2"/>
    <row r="908" s="166" customFormat="1" x14ac:dyDescent="0.2"/>
    <row r="909" s="166" customFormat="1" x14ac:dyDescent="0.2"/>
    <row r="910" s="166" customFormat="1" x14ac:dyDescent="0.2"/>
    <row r="911" s="166" customFormat="1" x14ac:dyDescent="0.2"/>
    <row r="912" s="166" customFormat="1" x14ac:dyDescent="0.2"/>
    <row r="913" s="166" customFormat="1" x14ac:dyDescent="0.2"/>
    <row r="914" s="166" customFormat="1" x14ac:dyDescent="0.2"/>
    <row r="915" s="166" customFormat="1" x14ac:dyDescent="0.2"/>
    <row r="916" s="166" customFormat="1" x14ac:dyDescent="0.2"/>
    <row r="917" s="166" customFormat="1" x14ac:dyDescent="0.2"/>
    <row r="918" s="166" customFormat="1" x14ac:dyDescent="0.2"/>
    <row r="919" s="166" customFormat="1" x14ac:dyDescent="0.2"/>
    <row r="920" s="166" customFormat="1" x14ac:dyDescent="0.2"/>
    <row r="921" s="166" customFormat="1" x14ac:dyDescent="0.2"/>
    <row r="922" s="166" customFormat="1" x14ac:dyDescent="0.2"/>
    <row r="923" s="166" customFormat="1" x14ac:dyDescent="0.2"/>
    <row r="924" s="166" customFormat="1" x14ac:dyDescent="0.2"/>
    <row r="925" s="166" customFormat="1" x14ac:dyDescent="0.2"/>
    <row r="926" s="166" customFormat="1" x14ac:dyDescent="0.2"/>
    <row r="927" s="166" customFormat="1" x14ac:dyDescent="0.2"/>
    <row r="928" s="166" customFormat="1" x14ac:dyDescent="0.2"/>
    <row r="929" s="166" customFormat="1" x14ac:dyDescent="0.2"/>
    <row r="930" s="166" customFormat="1" x14ac:dyDescent="0.2"/>
    <row r="931" s="166" customFormat="1" x14ac:dyDescent="0.2"/>
    <row r="932" s="166" customFormat="1" x14ac:dyDescent="0.2"/>
    <row r="933" s="166" customFormat="1" x14ac:dyDescent="0.2"/>
    <row r="934" s="166" customFormat="1" x14ac:dyDescent="0.2"/>
    <row r="935" s="166" customFormat="1" x14ac:dyDescent="0.2"/>
    <row r="936" s="166" customFormat="1" x14ac:dyDescent="0.2"/>
    <row r="937" s="166" customFormat="1" x14ac:dyDescent="0.2"/>
    <row r="938" s="166" customFormat="1" x14ac:dyDescent="0.2"/>
    <row r="939" s="166" customFormat="1" x14ac:dyDescent="0.2"/>
    <row r="940" s="166" customFormat="1" x14ac:dyDescent="0.2"/>
    <row r="941" s="166" customFormat="1" x14ac:dyDescent="0.2"/>
    <row r="942" s="166" customFormat="1" x14ac:dyDescent="0.2"/>
    <row r="943" s="166" customFormat="1" x14ac:dyDescent="0.2"/>
    <row r="944" s="166" customFormat="1" x14ac:dyDescent="0.2"/>
    <row r="945" s="166" customFormat="1" x14ac:dyDescent="0.2"/>
    <row r="946" s="166" customFormat="1" x14ac:dyDescent="0.2"/>
    <row r="947" s="166" customFormat="1" x14ac:dyDescent="0.2"/>
    <row r="948" s="166" customFormat="1" x14ac:dyDescent="0.2"/>
    <row r="949" s="166" customFormat="1" x14ac:dyDescent="0.2"/>
    <row r="950" s="166" customFormat="1" x14ac:dyDescent="0.2"/>
    <row r="951" s="166" customFormat="1" x14ac:dyDescent="0.2"/>
    <row r="952" s="166" customFormat="1" x14ac:dyDescent="0.2"/>
    <row r="953" s="166" customFormat="1" x14ac:dyDescent="0.2"/>
    <row r="954" s="166" customFormat="1" x14ac:dyDescent="0.2"/>
    <row r="955" s="166" customFormat="1" x14ac:dyDescent="0.2"/>
    <row r="956" s="166" customFormat="1" x14ac:dyDescent="0.2"/>
    <row r="957" s="166" customFormat="1" x14ac:dyDescent="0.2"/>
    <row r="958" s="166" customFormat="1" x14ac:dyDescent="0.2"/>
    <row r="959" s="166" customFormat="1" x14ac:dyDescent="0.2"/>
    <row r="960" s="166" customFormat="1" x14ac:dyDescent="0.2"/>
    <row r="961" s="166" customFormat="1" x14ac:dyDescent="0.2"/>
    <row r="962" s="166" customFormat="1" x14ac:dyDescent="0.2"/>
    <row r="963" s="166" customFormat="1" x14ac:dyDescent="0.2"/>
    <row r="964" s="166" customFormat="1" x14ac:dyDescent="0.2"/>
    <row r="965" s="166" customFormat="1" x14ac:dyDescent="0.2"/>
    <row r="966" s="166" customFormat="1" x14ac:dyDescent="0.2"/>
    <row r="967" s="166" customFormat="1" x14ac:dyDescent="0.2"/>
    <row r="968" s="166" customFormat="1" x14ac:dyDescent="0.2"/>
    <row r="969" s="166" customFormat="1" x14ac:dyDescent="0.2"/>
    <row r="970" s="166" customFormat="1" x14ac:dyDescent="0.2"/>
    <row r="971" s="166" customFormat="1" x14ac:dyDescent="0.2"/>
    <row r="972" s="166" customFormat="1" x14ac:dyDescent="0.2"/>
    <row r="973" s="166" customFormat="1" x14ac:dyDescent="0.2"/>
    <row r="974" s="166" customFormat="1" x14ac:dyDescent="0.2"/>
    <row r="975" s="166" customFormat="1" x14ac:dyDescent="0.2"/>
    <row r="976" s="166" customFormat="1" x14ac:dyDescent="0.2"/>
    <row r="977" s="166" customFormat="1" x14ac:dyDescent="0.2"/>
    <row r="978" s="166" customFormat="1" x14ac:dyDescent="0.2"/>
    <row r="979" s="166" customFormat="1" x14ac:dyDescent="0.2"/>
    <row r="980" s="166" customFormat="1" x14ac:dyDescent="0.2"/>
    <row r="981" s="166" customFormat="1" x14ac:dyDescent="0.2"/>
    <row r="982" s="166" customFormat="1" x14ac:dyDescent="0.2"/>
    <row r="983" s="166" customFormat="1" x14ac:dyDescent="0.2"/>
    <row r="984" s="166" customFormat="1" x14ac:dyDescent="0.2"/>
    <row r="985" s="166" customFormat="1" x14ac:dyDescent="0.2"/>
    <row r="986" s="166" customFormat="1" x14ac:dyDescent="0.2"/>
    <row r="987" s="166" customFormat="1" x14ac:dyDescent="0.2"/>
    <row r="988" s="166" customFormat="1" x14ac:dyDescent="0.2"/>
    <row r="989" s="166" customFormat="1" x14ac:dyDescent="0.2"/>
    <row r="990" s="166" customFormat="1" x14ac:dyDescent="0.2"/>
    <row r="991" s="166" customFormat="1" x14ac:dyDescent="0.2"/>
    <row r="992" s="166" customFormat="1" x14ac:dyDescent="0.2"/>
    <row r="993" s="166" customFormat="1" x14ac:dyDescent="0.2"/>
    <row r="994" s="166" customFormat="1" x14ac:dyDescent="0.2"/>
    <row r="995" s="166" customFormat="1" x14ac:dyDescent="0.2"/>
    <row r="996" s="166" customFormat="1" x14ac:dyDescent="0.2"/>
    <row r="997" s="166" customFormat="1" x14ac:dyDescent="0.2"/>
    <row r="998" s="166" customFormat="1" x14ac:dyDescent="0.2"/>
    <row r="999" s="166" customFormat="1" x14ac:dyDescent="0.2"/>
    <row r="1000" s="166" customFormat="1" x14ac:dyDescent="0.2"/>
    <row r="1001" s="166" customFormat="1" x14ac:dyDescent="0.2"/>
    <row r="1002" s="166" customFormat="1" x14ac:dyDescent="0.2"/>
    <row r="1003" s="166" customFormat="1" x14ac:dyDescent="0.2"/>
    <row r="1004" s="166" customFormat="1" x14ac:dyDescent="0.2"/>
    <row r="1005" s="166" customFormat="1" x14ac:dyDescent="0.2"/>
    <row r="1006" s="166" customFormat="1" x14ac:dyDescent="0.2"/>
    <row r="1007" s="166" customFormat="1" x14ac:dyDescent="0.2"/>
    <row r="1008" s="166" customFormat="1" x14ac:dyDescent="0.2"/>
    <row r="1009" s="166" customFormat="1" x14ac:dyDescent="0.2"/>
    <row r="1010" s="166" customFormat="1" x14ac:dyDescent="0.2"/>
    <row r="1011" s="166" customFormat="1" x14ac:dyDescent="0.2"/>
    <row r="1012" s="166" customFormat="1" x14ac:dyDescent="0.2"/>
    <row r="1013" s="166" customFormat="1" x14ac:dyDescent="0.2"/>
    <row r="1014" s="166" customFormat="1" x14ac:dyDescent="0.2"/>
    <row r="1015" s="166" customFormat="1" x14ac:dyDescent="0.2"/>
    <row r="1016" s="166" customFormat="1" x14ac:dyDescent="0.2"/>
    <row r="1017" s="166" customFormat="1" x14ac:dyDescent="0.2"/>
    <row r="1018" s="166" customFormat="1" x14ac:dyDescent="0.2"/>
    <row r="1019" s="166" customFormat="1" x14ac:dyDescent="0.2"/>
    <row r="1020" s="166" customFormat="1" x14ac:dyDescent="0.2"/>
    <row r="1021" s="166" customFormat="1" x14ac:dyDescent="0.2"/>
    <row r="1022" s="166" customFormat="1" x14ac:dyDescent="0.2"/>
    <row r="1023" s="166" customFormat="1" x14ac:dyDescent="0.2"/>
    <row r="1024" s="166" customFormat="1" x14ac:dyDescent="0.2"/>
    <row r="1025" s="166" customFormat="1" x14ac:dyDescent="0.2"/>
    <row r="1026" s="166" customFormat="1" x14ac:dyDescent="0.2"/>
    <row r="1027" s="166" customFormat="1" x14ac:dyDescent="0.2"/>
    <row r="1028" s="166" customFormat="1" x14ac:dyDescent="0.2"/>
    <row r="1029" s="166" customFormat="1" x14ac:dyDescent="0.2"/>
    <row r="1030" s="166" customFormat="1" x14ac:dyDescent="0.2"/>
    <row r="1031" s="166" customFormat="1" x14ac:dyDescent="0.2"/>
    <row r="1032" s="166" customFormat="1" x14ac:dyDescent="0.2"/>
    <row r="1033" s="166" customFormat="1" x14ac:dyDescent="0.2"/>
    <row r="1034" s="166" customFormat="1" x14ac:dyDescent="0.2"/>
    <row r="1035" s="166" customFormat="1" x14ac:dyDescent="0.2"/>
    <row r="1036" s="166" customFormat="1" x14ac:dyDescent="0.2"/>
    <row r="1037" s="166" customFormat="1" x14ac:dyDescent="0.2"/>
    <row r="1038" s="166" customFormat="1" x14ac:dyDescent="0.2"/>
    <row r="1039" s="166" customFormat="1" x14ac:dyDescent="0.2"/>
    <row r="1040" s="166" customFormat="1" x14ac:dyDescent="0.2"/>
    <row r="1041" s="166" customFormat="1" x14ac:dyDescent="0.2"/>
    <row r="1042" s="166" customFormat="1" x14ac:dyDescent="0.2"/>
    <row r="1043" s="166" customFormat="1" x14ac:dyDescent="0.2"/>
    <row r="1044" s="166" customFormat="1" x14ac:dyDescent="0.2"/>
    <row r="1045" s="166" customFormat="1" x14ac:dyDescent="0.2"/>
    <row r="1046" s="166" customFormat="1" x14ac:dyDescent="0.2"/>
    <row r="1047" s="166" customFormat="1" x14ac:dyDescent="0.2"/>
    <row r="1048" s="166" customFormat="1" x14ac:dyDescent="0.2"/>
    <row r="1049" s="166" customFormat="1" x14ac:dyDescent="0.2"/>
    <row r="1050" s="166" customFormat="1" x14ac:dyDescent="0.2"/>
    <row r="1051" s="166" customFormat="1" x14ac:dyDescent="0.2"/>
    <row r="1052" s="166" customFormat="1" x14ac:dyDescent="0.2"/>
    <row r="1053" s="166" customFormat="1" x14ac:dyDescent="0.2"/>
    <row r="1054" s="166" customFormat="1" x14ac:dyDescent="0.2"/>
    <row r="1055" s="166" customFormat="1" x14ac:dyDescent="0.2"/>
    <row r="1056" s="166" customFormat="1" x14ac:dyDescent="0.2"/>
    <row r="1057" s="166" customFormat="1" x14ac:dyDescent="0.2"/>
    <row r="1058" s="166" customFormat="1" x14ac:dyDescent="0.2"/>
    <row r="1059" s="166" customFormat="1" x14ac:dyDescent="0.2"/>
    <row r="1060" s="166" customFormat="1" x14ac:dyDescent="0.2"/>
    <row r="1061" s="166" customFormat="1" x14ac:dyDescent="0.2"/>
    <row r="1062" s="166" customFormat="1" x14ac:dyDescent="0.2"/>
    <row r="1063" s="166" customFormat="1" x14ac:dyDescent="0.2"/>
    <row r="1064" s="166" customFormat="1" x14ac:dyDescent="0.2"/>
    <row r="1065" s="166" customFormat="1" x14ac:dyDescent="0.2"/>
    <row r="1066" s="166" customFormat="1" x14ac:dyDescent="0.2"/>
    <row r="1067" s="166" customFormat="1" x14ac:dyDescent="0.2"/>
    <row r="1068" s="166" customFormat="1" x14ac:dyDescent="0.2"/>
    <row r="1069" s="166" customFormat="1" x14ac:dyDescent="0.2"/>
    <row r="1070" s="166" customFormat="1" x14ac:dyDescent="0.2"/>
    <row r="1071" s="166" customFormat="1" x14ac:dyDescent="0.2"/>
    <row r="1072" s="166" customFormat="1" x14ac:dyDescent="0.2"/>
    <row r="1073" s="166" customFormat="1" x14ac:dyDescent="0.2"/>
    <row r="1074" s="166" customFormat="1" x14ac:dyDescent="0.2"/>
    <row r="1075" s="166" customFormat="1" x14ac:dyDescent="0.2"/>
    <row r="1076" s="166" customFormat="1" x14ac:dyDescent="0.2"/>
    <row r="1077" s="166" customFormat="1" x14ac:dyDescent="0.2"/>
    <row r="1078" s="166" customFormat="1" x14ac:dyDescent="0.2"/>
    <row r="1079" s="166" customFormat="1" x14ac:dyDescent="0.2"/>
    <row r="1080" s="166" customFormat="1" x14ac:dyDescent="0.2"/>
    <row r="1081" s="166" customFormat="1" x14ac:dyDescent="0.2"/>
    <row r="1082" s="166" customFormat="1" x14ac:dyDescent="0.2"/>
    <row r="1083" s="166" customFormat="1" x14ac:dyDescent="0.2"/>
    <row r="1084" s="166" customFormat="1" x14ac:dyDescent="0.2"/>
    <row r="1085" s="166" customFormat="1" x14ac:dyDescent="0.2"/>
    <row r="1086" s="166" customFormat="1" x14ac:dyDescent="0.2"/>
    <row r="1087" s="166" customFormat="1" x14ac:dyDescent="0.2"/>
    <row r="1088" s="166" customFormat="1" x14ac:dyDescent="0.2"/>
    <row r="1089" s="166" customFormat="1" x14ac:dyDescent="0.2"/>
    <row r="1090" s="166" customFormat="1" x14ac:dyDescent="0.2"/>
    <row r="1091" s="166" customFormat="1" x14ac:dyDescent="0.2"/>
    <row r="1092" s="166" customFormat="1" x14ac:dyDescent="0.2"/>
    <row r="1093" s="166" customFormat="1" x14ac:dyDescent="0.2"/>
    <row r="1094" s="166" customFormat="1" x14ac:dyDescent="0.2"/>
    <row r="1095" s="166" customFormat="1" x14ac:dyDescent="0.2"/>
    <row r="1096" s="166" customFormat="1" x14ac:dyDescent="0.2"/>
    <row r="1097" s="166" customFormat="1" x14ac:dyDescent="0.2"/>
    <row r="1098" s="166" customFormat="1" x14ac:dyDescent="0.2"/>
    <row r="1099" s="166" customFormat="1" x14ac:dyDescent="0.2"/>
    <row r="1100" s="166" customFormat="1" x14ac:dyDescent="0.2"/>
    <row r="1101" s="166" customFormat="1" x14ac:dyDescent="0.2"/>
    <row r="1102" s="166" customFormat="1" x14ac:dyDescent="0.2"/>
    <row r="1103" s="166" customFormat="1" x14ac:dyDescent="0.2"/>
    <row r="1104" s="166" customFormat="1" x14ac:dyDescent="0.2"/>
    <row r="1105" s="166" customFormat="1" x14ac:dyDescent="0.2"/>
    <row r="1106" s="166" customFormat="1" x14ac:dyDescent="0.2"/>
    <row r="1107" s="166" customFormat="1" x14ac:dyDescent="0.2"/>
    <row r="1108" s="166" customFormat="1" x14ac:dyDescent="0.2"/>
    <row r="1109" s="166" customFormat="1" x14ac:dyDescent="0.2"/>
    <row r="1110" s="166" customFormat="1" x14ac:dyDescent="0.2"/>
    <row r="1111" s="166" customFormat="1" x14ac:dyDescent="0.2"/>
    <row r="1112" s="166" customFormat="1" x14ac:dyDescent="0.2"/>
    <row r="1113" s="166" customFormat="1" x14ac:dyDescent="0.2"/>
    <row r="1114" s="166" customFormat="1" x14ac:dyDescent="0.2"/>
    <row r="1115" s="166" customFormat="1" x14ac:dyDescent="0.2"/>
    <row r="1116" s="166" customFormat="1" x14ac:dyDescent="0.2"/>
    <row r="1117" s="166" customFormat="1" x14ac:dyDescent="0.2"/>
    <row r="1118" s="166" customFormat="1" x14ac:dyDescent="0.2"/>
    <row r="1119" s="166" customFormat="1" x14ac:dyDescent="0.2"/>
    <row r="1120" s="166" customFormat="1" x14ac:dyDescent="0.2"/>
    <row r="1121" s="166" customFormat="1" x14ac:dyDescent="0.2"/>
    <row r="1122" s="166" customFormat="1" x14ac:dyDescent="0.2"/>
    <row r="1123" s="166" customFormat="1" x14ac:dyDescent="0.2"/>
    <row r="1124" s="166" customFormat="1" x14ac:dyDescent="0.2"/>
    <row r="1125" s="166" customFormat="1" x14ac:dyDescent="0.2"/>
    <row r="1126" s="166" customFormat="1" x14ac:dyDescent="0.2"/>
    <row r="1127" s="166" customFormat="1" x14ac:dyDescent="0.2"/>
    <row r="1128" s="166" customFormat="1" x14ac:dyDescent="0.2"/>
    <row r="1129" s="166" customFormat="1" x14ac:dyDescent="0.2"/>
    <row r="1130" s="166" customFormat="1" x14ac:dyDescent="0.2"/>
    <row r="1131" s="166" customFormat="1" x14ac:dyDescent="0.2"/>
    <row r="1132" s="166" customFormat="1" x14ac:dyDescent="0.2"/>
    <row r="1133" s="166" customFormat="1" x14ac:dyDescent="0.2"/>
    <row r="1134" s="166" customFormat="1" x14ac:dyDescent="0.2"/>
    <row r="1135" s="166" customFormat="1" x14ac:dyDescent="0.2"/>
    <row r="1136" s="166" customFormat="1" x14ac:dyDescent="0.2"/>
    <row r="1137" s="166" customFormat="1" x14ac:dyDescent="0.2"/>
    <row r="1138" s="166" customFormat="1" x14ac:dyDescent="0.2"/>
    <row r="1139" s="166" customFormat="1" x14ac:dyDescent="0.2"/>
    <row r="1140" s="166" customFormat="1" x14ac:dyDescent="0.2"/>
    <row r="1141" s="166" customFormat="1" x14ac:dyDescent="0.2"/>
    <row r="1142" s="166" customFormat="1" x14ac:dyDescent="0.2"/>
    <row r="1143" s="166" customFormat="1" x14ac:dyDescent="0.2"/>
    <row r="1144" s="166" customFormat="1" x14ac:dyDescent="0.2"/>
    <row r="1145" s="166" customFormat="1" x14ac:dyDescent="0.2"/>
    <row r="1146" s="166" customFormat="1" x14ac:dyDescent="0.2"/>
    <row r="1147" s="166" customFormat="1" x14ac:dyDescent="0.2"/>
    <row r="1148" s="166" customFormat="1" x14ac:dyDescent="0.2"/>
    <row r="1149" s="166" customFormat="1" x14ac:dyDescent="0.2"/>
    <row r="1150" s="166" customFormat="1" x14ac:dyDescent="0.2"/>
    <row r="1151" s="166" customFormat="1" x14ac:dyDescent="0.2"/>
    <row r="1152" s="166" customFormat="1" x14ac:dyDescent="0.2"/>
    <row r="1153" s="166" customFormat="1" x14ac:dyDescent="0.2"/>
    <row r="1154" s="166" customFormat="1" x14ac:dyDescent="0.2"/>
    <row r="1155" s="166" customFormat="1" x14ac:dyDescent="0.2"/>
    <row r="1156" s="166" customFormat="1" x14ac:dyDescent="0.2"/>
    <row r="1157" s="166" customFormat="1" x14ac:dyDescent="0.2"/>
    <row r="1158" s="166" customFormat="1" x14ac:dyDescent="0.2"/>
    <row r="1159" s="166" customFormat="1" x14ac:dyDescent="0.2"/>
    <row r="1160" s="166" customFormat="1" x14ac:dyDescent="0.2"/>
    <row r="1161" s="166" customFormat="1" x14ac:dyDescent="0.2"/>
    <row r="1162" s="166" customFormat="1" x14ac:dyDescent="0.2"/>
    <row r="1163" s="166" customFormat="1" x14ac:dyDescent="0.2"/>
    <row r="1164" s="166" customFormat="1" x14ac:dyDescent="0.2"/>
    <row r="1165" s="166" customFormat="1" x14ac:dyDescent="0.2"/>
    <row r="1166" s="166" customFormat="1" x14ac:dyDescent="0.2"/>
    <row r="1167" s="166" customFormat="1" x14ac:dyDescent="0.2"/>
    <row r="1168" s="166" customFormat="1" x14ac:dyDescent="0.2"/>
    <row r="1169" s="166" customFormat="1" x14ac:dyDescent="0.2"/>
    <row r="1170" s="166" customFormat="1" x14ac:dyDescent="0.2"/>
    <row r="1171" s="166" customFormat="1" x14ac:dyDescent="0.2"/>
    <row r="1172" s="166" customFormat="1" x14ac:dyDescent="0.2"/>
    <row r="1173" s="166" customFormat="1" x14ac:dyDescent="0.2"/>
    <row r="1174" s="166" customFormat="1" x14ac:dyDescent="0.2"/>
    <row r="1175" s="166" customFormat="1" x14ac:dyDescent="0.2"/>
    <row r="1176" s="166" customFormat="1" x14ac:dyDescent="0.2"/>
    <row r="1177" s="166" customFormat="1" x14ac:dyDescent="0.2"/>
    <row r="1178" s="166" customFormat="1" x14ac:dyDescent="0.2"/>
    <row r="1179" s="166" customFormat="1" x14ac:dyDescent="0.2"/>
    <row r="1180" s="166" customFormat="1" x14ac:dyDescent="0.2"/>
    <row r="1181" s="166" customFormat="1" x14ac:dyDescent="0.2"/>
    <row r="1182" s="166" customFormat="1" x14ac:dyDescent="0.2"/>
    <row r="1183" s="166" customFormat="1" x14ac:dyDescent="0.2"/>
    <row r="1184" s="166" customFormat="1" x14ac:dyDescent="0.2"/>
    <row r="1185" s="166" customFormat="1" x14ac:dyDescent="0.2"/>
    <row r="1186" s="166" customFormat="1" x14ac:dyDescent="0.2"/>
    <row r="1187" s="166" customFormat="1" x14ac:dyDescent="0.2"/>
    <row r="1188" s="166" customFormat="1" x14ac:dyDescent="0.2"/>
    <row r="1189" s="166" customFormat="1" x14ac:dyDescent="0.2"/>
    <row r="1190" s="166" customFormat="1" x14ac:dyDescent="0.2"/>
    <row r="1191" s="166" customFormat="1" x14ac:dyDescent="0.2"/>
    <row r="1192" s="166" customFormat="1" x14ac:dyDescent="0.2"/>
    <row r="1193" s="166" customFormat="1" x14ac:dyDescent="0.2"/>
    <row r="1194" s="166" customFormat="1" x14ac:dyDescent="0.2"/>
    <row r="1195" s="166" customFormat="1" x14ac:dyDescent="0.2"/>
    <row r="1196" s="166" customFormat="1" x14ac:dyDescent="0.2"/>
    <row r="1197" s="166" customFormat="1" x14ac:dyDescent="0.2"/>
    <row r="1198" s="166" customFormat="1" x14ac:dyDescent="0.2"/>
    <row r="1199" s="166" customFormat="1" x14ac:dyDescent="0.2"/>
    <row r="1200" s="166" customFormat="1" x14ac:dyDescent="0.2"/>
    <row r="1201" s="166" customFormat="1" x14ac:dyDescent="0.2"/>
    <row r="1202" s="166" customFormat="1" x14ac:dyDescent="0.2"/>
    <row r="1203" s="166" customFormat="1" x14ac:dyDescent="0.2"/>
    <row r="1204" s="166" customFormat="1" x14ac:dyDescent="0.2"/>
    <row r="1205" s="166" customFormat="1" x14ac:dyDescent="0.2"/>
    <row r="1206" s="166" customFormat="1" x14ac:dyDescent="0.2"/>
    <row r="1207" s="166" customFormat="1" x14ac:dyDescent="0.2"/>
    <row r="1208" s="166" customFormat="1" x14ac:dyDescent="0.2"/>
    <row r="1209" s="166" customFormat="1" x14ac:dyDescent="0.2"/>
    <row r="1210" s="166" customFormat="1" x14ac:dyDescent="0.2"/>
    <row r="1211" s="166" customFormat="1" x14ac:dyDescent="0.2"/>
    <row r="1212" s="166" customFormat="1" x14ac:dyDescent="0.2"/>
    <row r="1213" s="166" customFormat="1" x14ac:dyDescent="0.2"/>
    <row r="1214" s="166" customFormat="1" x14ac:dyDescent="0.2"/>
    <row r="1215" s="166" customFormat="1" x14ac:dyDescent="0.2"/>
    <row r="1216" s="166" customFormat="1" x14ac:dyDescent="0.2"/>
    <row r="1217" s="166" customFormat="1" x14ac:dyDescent="0.2"/>
    <row r="1218" s="166" customFormat="1" x14ac:dyDescent="0.2"/>
    <row r="1219" s="166" customFormat="1" x14ac:dyDescent="0.2"/>
    <row r="1220" s="166" customFormat="1" x14ac:dyDescent="0.2"/>
    <row r="1221" s="166" customFormat="1" x14ac:dyDescent="0.2"/>
    <row r="1222" s="166" customFormat="1" x14ac:dyDescent="0.2"/>
    <row r="1223" s="166" customFormat="1" x14ac:dyDescent="0.2"/>
    <row r="1224" s="166" customFormat="1" x14ac:dyDescent="0.2"/>
    <row r="1225" s="166" customFormat="1" x14ac:dyDescent="0.2"/>
    <row r="1226" s="166" customFormat="1" x14ac:dyDescent="0.2"/>
    <row r="1227" s="166" customFormat="1" x14ac:dyDescent="0.2"/>
    <row r="1228" s="166" customFormat="1" x14ac:dyDescent="0.2"/>
    <row r="1229" s="166" customFormat="1" x14ac:dyDescent="0.2"/>
    <row r="1230" s="166" customFormat="1" x14ac:dyDescent="0.2"/>
    <row r="1231" s="166" customFormat="1" x14ac:dyDescent="0.2"/>
    <row r="1232" s="166" customFormat="1" x14ac:dyDescent="0.2"/>
    <row r="1233" s="166" customFormat="1" x14ac:dyDescent="0.2"/>
    <row r="1234" s="166" customFormat="1" x14ac:dyDescent="0.2"/>
    <row r="1235" s="166" customFormat="1" x14ac:dyDescent="0.2"/>
    <row r="1236" s="166" customFormat="1" x14ac:dyDescent="0.2"/>
    <row r="1237" s="166" customFormat="1" x14ac:dyDescent="0.2"/>
    <row r="1238" s="166" customFormat="1" x14ac:dyDescent="0.2"/>
    <row r="1239" s="166" customFormat="1" x14ac:dyDescent="0.2"/>
    <row r="1240" s="166" customFormat="1" x14ac:dyDescent="0.2"/>
    <row r="1241" s="166" customFormat="1" x14ac:dyDescent="0.2"/>
    <row r="1242" s="166" customFormat="1" x14ac:dyDescent="0.2"/>
    <row r="1243" s="166" customFormat="1" x14ac:dyDescent="0.2"/>
    <row r="1244" s="166" customFormat="1" x14ac:dyDescent="0.2"/>
    <row r="1245" s="166" customFormat="1" x14ac:dyDescent="0.2"/>
    <row r="1246" s="166" customFormat="1" x14ac:dyDescent="0.2"/>
    <row r="1247" s="166" customFormat="1" x14ac:dyDescent="0.2"/>
    <row r="1248" s="166" customFormat="1" x14ac:dyDescent="0.2"/>
    <row r="1249" s="166" customFormat="1" x14ac:dyDescent="0.2"/>
    <row r="1250" s="166" customFormat="1" x14ac:dyDescent="0.2"/>
    <row r="1251" s="166" customFormat="1" x14ac:dyDescent="0.2"/>
    <row r="1252" s="166" customFormat="1" x14ac:dyDescent="0.2"/>
    <row r="1253" s="166" customFormat="1" x14ac:dyDescent="0.2"/>
    <row r="1254" s="166" customFormat="1" x14ac:dyDescent="0.2"/>
    <row r="1255" s="166" customFormat="1" x14ac:dyDescent="0.2"/>
    <row r="1256" s="166" customFormat="1" x14ac:dyDescent="0.2"/>
    <row r="1257" s="166" customFormat="1" x14ac:dyDescent="0.2"/>
    <row r="1258" s="166" customFormat="1" x14ac:dyDescent="0.2"/>
    <row r="1259" s="166" customFormat="1" x14ac:dyDescent="0.2"/>
    <row r="1260" s="166" customFormat="1" x14ac:dyDescent="0.2"/>
    <row r="1261" s="166" customFormat="1" x14ac:dyDescent="0.2"/>
    <row r="1262" s="166" customFormat="1" x14ac:dyDescent="0.2"/>
    <row r="1263" s="166" customFormat="1" x14ac:dyDescent="0.2"/>
    <row r="1264" s="166" customFormat="1" x14ac:dyDescent="0.2"/>
    <row r="1265" s="166" customFormat="1" x14ac:dyDescent="0.2"/>
    <row r="1266" s="166" customFormat="1" x14ac:dyDescent="0.2"/>
    <row r="1267" s="166" customFormat="1" x14ac:dyDescent="0.2"/>
    <row r="1268" s="166" customFormat="1" x14ac:dyDescent="0.2"/>
    <row r="1269" s="166" customFormat="1" x14ac:dyDescent="0.2"/>
    <row r="1270" s="166" customFormat="1" x14ac:dyDescent="0.2"/>
    <row r="1271" s="166" customFormat="1" x14ac:dyDescent="0.2"/>
    <row r="1272" s="166" customFormat="1" x14ac:dyDescent="0.2"/>
    <row r="1273" s="166" customFormat="1" x14ac:dyDescent="0.2"/>
    <row r="1274" s="166" customFormat="1" x14ac:dyDescent="0.2"/>
    <row r="1275" s="166" customFormat="1" x14ac:dyDescent="0.2"/>
    <row r="1276" s="166" customFormat="1" x14ac:dyDescent="0.2"/>
    <row r="1277" s="166" customFormat="1" x14ac:dyDescent="0.2"/>
    <row r="1278" s="166" customFormat="1" x14ac:dyDescent="0.2"/>
    <row r="1279" s="166" customFormat="1" x14ac:dyDescent="0.2"/>
    <row r="1280" s="166" customFormat="1" x14ac:dyDescent="0.2"/>
    <row r="1281" s="166" customFormat="1" x14ac:dyDescent="0.2"/>
    <row r="1282" s="166" customFormat="1" x14ac:dyDescent="0.2"/>
    <row r="1283" s="166" customFormat="1" x14ac:dyDescent="0.2"/>
    <row r="1284" s="166" customFormat="1" x14ac:dyDescent="0.2"/>
    <row r="1285" s="166" customFormat="1" x14ac:dyDescent="0.2"/>
    <row r="1286" s="166" customFormat="1" x14ac:dyDescent="0.2"/>
    <row r="1287" s="166" customFormat="1" x14ac:dyDescent="0.2"/>
    <row r="1288" s="166" customFormat="1" x14ac:dyDescent="0.2"/>
    <row r="1289" s="166" customFormat="1" x14ac:dyDescent="0.2"/>
    <row r="1290" s="166" customFormat="1" x14ac:dyDescent="0.2"/>
    <row r="1291" s="166" customFormat="1" x14ac:dyDescent="0.2"/>
    <row r="1292" s="166" customFormat="1" x14ac:dyDescent="0.2"/>
    <row r="1293" s="166" customFormat="1" x14ac:dyDescent="0.2"/>
    <row r="1294" s="166" customFormat="1" x14ac:dyDescent="0.2"/>
    <row r="1295" s="166" customFormat="1" x14ac:dyDescent="0.2"/>
    <row r="1296" s="166" customFormat="1" x14ac:dyDescent="0.2"/>
    <row r="1297" s="166" customFormat="1" x14ac:dyDescent="0.2"/>
    <row r="1298" s="166" customFormat="1" x14ac:dyDescent="0.2"/>
    <row r="1299" s="166" customFormat="1" x14ac:dyDescent="0.2"/>
    <row r="1300" s="166" customFormat="1" x14ac:dyDescent="0.2"/>
    <row r="1301" s="166" customFormat="1" x14ac:dyDescent="0.2"/>
    <row r="1302" s="166" customFormat="1" x14ac:dyDescent="0.2"/>
    <row r="1303" s="166" customFormat="1" x14ac:dyDescent="0.2"/>
    <row r="1304" s="166" customFormat="1" x14ac:dyDescent="0.2"/>
    <row r="1305" s="166" customFormat="1" x14ac:dyDescent="0.2"/>
    <row r="1306" s="166" customFormat="1" x14ac:dyDescent="0.2"/>
    <row r="1307" s="166" customFormat="1" x14ac:dyDescent="0.2"/>
    <row r="1308" s="166" customFormat="1" x14ac:dyDescent="0.2"/>
    <row r="1309" s="166" customFormat="1" x14ac:dyDescent="0.2"/>
    <row r="1310" s="166" customFormat="1" x14ac:dyDescent="0.2"/>
    <row r="1311" s="166" customFormat="1" x14ac:dyDescent="0.2"/>
    <row r="1312" s="166" customFormat="1" x14ac:dyDescent="0.2"/>
    <row r="1313" s="166" customFormat="1" x14ac:dyDescent="0.2"/>
    <row r="1314" s="166" customFormat="1" x14ac:dyDescent="0.2"/>
    <row r="1315" s="166" customFormat="1" x14ac:dyDescent="0.2"/>
    <row r="1316" s="166" customFormat="1" x14ac:dyDescent="0.2"/>
    <row r="1317" s="166" customFormat="1" x14ac:dyDescent="0.2"/>
    <row r="1318" s="166" customFormat="1" x14ac:dyDescent="0.2"/>
    <row r="1319" s="166" customFormat="1" x14ac:dyDescent="0.2"/>
    <row r="1320" s="166" customFormat="1" x14ac:dyDescent="0.2"/>
    <row r="1321" s="166" customFormat="1" x14ac:dyDescent="0.2"/>
    <row r="1322" s="166" customFormat="1" x14ac:dyDescent="0.2"/>
    <row r="1323" s="166" customFormat="1" x14ac:dyDescent="0.2"/>
    <row r="1324" s="166" customFormat="1" x14ac:dyDescent="0.2"/>
    <row r="1325" s="166" customFormat="1" x14ac:dyDescent="0.2"/>
    <row r="1326" s="166" customFormat="1" x14ac:dyDescent="0.2"/>
    <row r="1327" s="166" customFormat="1" x14ac:dyDescent="0.2"/>
    <row r="1328" s="166" customFormat="1" x14ac:dyDescent="0.2"/>
    <row r="1329" s="166" customFormat="1" x14ac:dyDescent="0.2"/>
    <row r="1330" s="166" customFormat="1" x14ac:dyDescent="0.2"/>
    <row r="1331" s="166" customFormat="1" x14ac:dyDescent="0.2"/>
    <row r="1332" s="166" customFormat="1" x14ac:dyDescent="0.2"/>
    <row r="1333" s="166" customFormat="1" x14ac:dyDescent="0.2"/>
    <row r="1334" s="166" customFormat="1" x14ac:dyDescent="0.2"/>
    <row r="1335" s="166" customFormat="1" x14ac:dyDescent="0.2"/>
    <row r="1336" s="166" customFormat="1" x14ac:dyDescent="0.2"/>
    <row r="1337" s="166" customFormat="1" x14ac:dyDescent="0.2"/>
    <row r="1338" s="166" customFormat="1" x14ac:dyDescent="0.2"/>
    <row r="1339" s="166" customFormat="1" x14ac:dyDescent="0.2"/>
    <row r="1340" s="166" customFormat="1" x14ac:dyDescent="0.2"/>
    <row r="1341" s="166" customFormat="1" x14ac:dyDescent="0.2"/>
    <row r="1342" s="166" customFormat="1" x14ac:dyDescent="0.2"/>
    <row r="1343" s="166" customFormat="1" x14ac:dyDescent="0.2"/>
    <row r="1344" s="166" customFormat="1" x14ac:dyDescent="0.2"/>
    <row r="1345" s="166" customFormat="1" x14ac:dyDescent="0.2"/>
    <row r="1346" s="166" customFormat="1" x14ac:dyDescent="0.2"/>
    <row r="1347" s="166" customFormat="1" x14ac:dyDescent="0.2"/>
    <row r="1348" s="166" customFormat="1" x14ac:dyDescent="0.2"/>
    <row r="1349" s="166" customFormat="1" x14ac:dyDescent="0.2"/>
    <row r="1350" s="166" customFormat="1" x14ac:dyDescent="0.2"/>
    <row r="1351" s="166" customFormat="1" x14ac:dyDescent="0.2"/>
    <row r="1352" s="166" customFormat="1" x14ac:dyDescent="0.2"/>
    <row r="1353" s="166" customFormat="1" x14ac:dyDescent="0.2"/>
    <row r="1354" s="166" customFormat="1" x14ac:dyDescent="0.2"/>
    <row r="1355" s="166" customFormat="1" x14ac:dyDescent="0.2"/>
    <row r="1356" s="166" customFormat="1" x14ac:dyDescent="0.2"/>
    <row r="1357" s="166" customFormat="1" x14ac:dyDescent="0.2"/>
    <row r="1358" s="166" customFormat="1" x14ac:dyDescent="0.2"/>
    <row r="1359" s="166" customFormat="1" x14ac:dyDescent="0.2"/>
    <row r="1360" s="166" customFormat="1" x14ac:dyDescent="0.2"/>
    <row r="1361" s="166" customFormat="1" x14ac:dyDescent="0.2"/>
    <row r="1362" s="166" customFormat="1" x14ac:dyDescent="0.2"/>
    <row r="1363" s="166" customFormat="1" x14ac:dyDescent="0.2"/>
    <row r="1364" s="166" customFormat="1" x14ac:dyDescent="0.2"/>
    <row r="1365" s="166" customFormat="1" x14ac:dyDescent="0.2"/>
    <row r="1366" s="166" customFormat="1" x14ac:dyDescent="0.2"/>
    <row r="1367" s="166" customFormat="1" x14ac:dyDescent="0.2"/>
    <row r="1368" s="166" customFormat="1" x14ac:dyDescent="0.2"/>
    <row r="1369" s="166" customFormat="1" x14ac:dyDescent="0.2"/>
    <row r="1370" s="166" customFormat="1" x14ac:dyDescent="0.2"/>
    <row r="1371" s="166" customFormat="1" x14ac:dyDescent="0.2"/>
    <row r="1372" s="166" customFormat="1" x14ac:dyDescent="0.2"/>
    <row r="1373" s="166" customFormat="1" x14ac:dyDescent="0.2"/>
    <row r="1374" s="166" customFormat="1" x14ac:dyDescent="0.2"/>
    <row r="1375" s="166" customFormat="1" x14ac:dyDescent="0.2"/>
    <row r="1376" s="166" customFormat="1" x14ac:dyDescent="0.2"/>
    <row r="1377" s="166" customFormat="1" x14ac:dyDescent="0.2"/>
    <row r="1378" s="166" customFormat="1" x14ac:dyDescent="0.2"/>
    <row r="1379" s="166" customFormat="1" x14ac:dyDescent="0.2"/>
    <row r="1380" s="166" customFormat="1" x14ac:dyDescent="0.2"/>
    <row r="1381" s="166" customFormat="1" x14ac:dyDescent="0.2"/>
    <row r="1382" s="166" customFormat="1" x14ac:dyDescent="0.2"/>
    <row r="1383" s="166" customFormat="1" x14ac:dyDescent="0.2"/>
    <row r="1384" s="166" customFormat="1" x14ac:dyDescent="0.2"/>
    <row r="1385" s="166" customFormat="1" x14ac:dyDescent="0.2"/>
    <row r="1386" s="166" customFormat="1" x14ac:dyDescent="0.2"/>
    <row r="1387" s="166" customFormat="1" x14ac:dyDescent="0.2"/>
    <row r="1388" s="166" customFormat="1" x14ac:dyDescent="0.2"/>
    <row r="1389" s="166" customFormat="1" x14ac:dyDescent="0.2"/>
    <row r="1390" s="166" customFormat="1" x14ac:dyDescent="0.2"/>
    <row r="1391" s="166" customFormat="1" x14ac:dyDescent="0.2"/>
    <row r="1392" s="166" customFormat="1" x14ac:dyDescent="0.2"/>
    <row r="1393" s="166" customFormat="1" x14ac:dyDescent="0.2"/>
    <row r="1394" s="166" customFormat="1" x14ac:dyDescent="0.2"/>
    <row r="1395" s="166" customFormat="1" x14ac:dyDescent="0.2"/>
    <row r="1396" s="166" customFormat="1" x14ac:dyDescent="0.2"/>
    <row r="1397" s="166" customFormat="1" x14ac:dyDescent="0.2"/>
    <row r="1398" s="166" customFormat="1" x14ac:dyDescent="0.2"/>
    <row r="1399" s="166" customFormat="1" x14ac:dyDescent="0.2"/>
    <row r="1400" s="166" customFormat="1" x14ac:dyDescent="0.2"/>
    <row r="1401" s="166" customFormat="1" x14ac:dyDescent="0.2"/>
    <row r="1402" s="166" customFormat="1" x14ac:dyDescent="0.2"/>
    <row r="1403" s="166" customFormat="1" x14ac:dyDescent="0.2"/>
    <row r="1404" s="166" customFormat="1" x14ac:dyDescent="0.2"/>
    <row r="1405" s="166" customFormat="1" x14ac:dyDescent="0.2"/>
    <row r="1406" s="166" customFormat="1" x14ac:dyDescent="0.2"/>
    <row r="1407" s="166" customFormat="1" x14ac:dyDescent="0.2"/>
    <row r="1408" s="166" customFormat="1" x14ac:dyDescent="0.2"/>
    <row r="1409" s="166" customFormat="1" x14ac:dyDescent="0.2"/>
    <row r="1410" s="166" customFormat="1" x14ac:dyDescent="0.2"/>
    <row r="1411" s="166" customFormat="1" x14ac:dyDescent="0.2"/>
    <row r="1412" s="166" customFormat="1" x14ac:dyDescent="0.2"/>
    <row r="1413" s="166" customFormat="1" x14ac:dyDescent="0.2"/>
    <row r="1414" s="166" customFormat="1" x14ac:dyDescent="0.2"/>
    <row r="1415" s="166" customFormat="1" x14ac:dyDescent="0.2"/>
    <row r="1416" s="166" customFormat="1" x14ac:dyDescent="0.2"/>
    <row r="1417" s="166" customFormat="1" x14ac:dyDescent="0.2"/>
    <row r="1418" s="166" customFormat="1" x14ac:dyDescent="0.2"/>
    <row r="1419" s="166" customFormat="1" x14ac:dyDescent="0.2"/>
    <row r="1420" s="166" customFormat="1" x14ac:dyDescent="0.2"/>
    <row r="1421" s="166" customFormat="1" x14ac:dyDescent="0.2"/>
    <row r="1422" s="166" customFormat="1" x14ac:dyDescent="0.2"/>
    <row r="1423" s="166" customFormat="1" x14ac:dyDescent="0.2"/>
    <row r="1424" s="166" customFormat="1" x14ac:dyDescent="0.2"/>
    <row r="1425" s="166" customFormat="1" x14ac:dyDescent="0.2"/>
    <row r="1426" s="166" customFormat="1" x14ac:dyDescent="0.2"/>
    <row r="1427" s="166" customFormat="1" x14ac:dyDescent="0.2"/>
    <row r="1428" s="166" customFormat="1" x14ac:dyDescent="0.2"/>
    <row r="1429" s="166" customFormat="1" x14ac:dyDescent="0.2"/>
    <row r="1430" s="166" customFormat="1" x14ac:dyDescent="0.2"/>
    <row r="1431" s="166" customFormat="1" x14ac:dyDescent="0.2"/>
    <row r="1432" s="166" customFormat="1" x14ac:dyDescent="0.2"/>
    <row r="1433" s="166" customFormat="1" x14ac:dyDescent="0.2"/>
  </sheetData>
  <conditionalFormatting sqref="B2:C1048576">
    <cfRule type="duplicateValues" dxfId="24" priority="2"/>
  </conditionalFormatting>
  <conditionalFormatting sqref="D1">
    <cfRule type="duplicateValues" dxfId="23" priority="1"/>
  </conditionalFormatting>
  <hyperlinks>
    <hyperlink ref="E1" location="INDEX!A1" display="ind" xr:uid="{00000000-0004-0000-0500-000000000000}"/>
  </hyperlink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S1591"/>
  <sheetViews>
    <sheetView zoomScale="130" zoomScaleNormal="130" workbookViewId="0">
      <selection activeCell="C2" sqref="C2"/>
    </sheetView>
  </sheetViews>
  <sheetFormatPr defaultColWidth="9.140625" defaultRowHeight="15" x14ac:dyDescent="0.25"/>
  <cols>
    <col min="1" max="1" width="9.140625" style="223"/>
    <col min="2" max="2" width="13.5703125" style="438" customWidth="1"/>
    <col min="3" max="3" width="22.7109375" style="223" bestFit="1" customWidth="1"/>
    <col min="4" max="4" width="11.42578125" style="223" customWidth="1"/>
    <col min="5" max="5" width="12.85546875" style="223" customWidth="1"/>
    <col min="6" max="6" width="9.7109375" style="223" customWidth="1"/>
    <col min="7" max="8" width="9.7109375" customWidth="1"/>
    <col min="9" max="9" width="8.85546875"/>
    <col min="10" max="10" width="13.5703125" style="439" customWidth="1"/>
    <col min="11" max="11" width="22.7109375" style="434" bestFit="1" customWidth="1"/>
    <col min="12" max="12" width="9.42578125" style="434" customWidth="1"/>
    <col min="13" max="16384" width="9.140625" style="223"/>
  </cols>
  <sheetData>
    <row r="1" spans="1:19" x14ac:dyDescent="0.25">
      <c r="A1" s="430" t="s">
        <v>1760</v>
      </c>
      <c r="B1" s="440" t="s">
        <v>1761</v>
      </c>
      <c r="C1" s="429" t="s">
        <v>1816</v>
      </c>
      <c r="D1" s="481"/>
      <c r="E1" s="430"/>
      <c r="F1" s="432"/>
      <c r="G1" s="432"/>
      <c r="H1" s="432"/>
      <c r="I1" s="432"/>
      <c r="J1" s="482" t="s">
        <v>1761</v>
      </c>
      <c r="K1" s="483" t="s">
        <v>1816</v>
      </c>
      <c r="L1" s="484">
        <f>VLOOKUP(K1,K3:L1590,2,FALSE)</f>
        <v>62301</v>
      </c>
      <c r="M1" s="431">
        <f>COUNTIF(K4:L1590,K1)</f>
        <v>3</v>
      </c>
      <c r="N1" s="432" t="str">
        <f>IF(M1=0,"City misspelled",IF(M1=1,"zip code",IF(M1=2,"This city has 2 zip codes.","MULTIPLE ZIP CODES FOR THIS CITY")))</f>
        <v>MULTIPLE ZIP CODES FOR THIS CITY</v>
      </c>
      <c r="O1" s="430"/>
      <c r="P1" s="433"/>
      <c r="Q1" s="432"/>
      <c r="S1" s="496" t="s">
        <v>126</v>
      </c>
    </row>
    <row r="2" spans="1:19" x14ac:dyDescent="0.25">
      <c r="A2" s="478"/>
      <c r="B2" s="440"/>
      <c r="C2" s="430"/>
      <c r="D2" s="430"/>
      <c r="E2" s="430"/>
      <c r="F2" s="432"/>
      <c r="G2" s="432"/>
      <c r="H2" s="432"/>
      <c r="I2" s="432"/>
      <c r="J2" s="485"/>
      <c r="K2" s="486"/>
      <c r="M2" s="430"/>
      <c r="N2" s="435" t="s">
        <v>1762</v>
      </c>
      <c r="O2" s="430"/>
      <c r="P2" s="432"/>
      <c r="Q2" s="432"/>
    </row>
    <row r="3" spans="1:19" ht="16.5" thickBot="1" x14ac:dyDescent="0.3">
      <c r="B3" s="441" t="s">
        <v>1759</v>
      </c>
      <c r="C3" s="442" t="s">
        <v>399</v>
      </c>
      <c r="I3" s="223"/>
      <c r="J3" s="487" t="s">
        <v>1759</v>
      </c>
      <c r="K3" s="488" t="s">
        <v>399</v>
      </c>
      <c r="L3" s="489" t="s">
        <v>1764</v>
      </c>
    </row>
    <row r="4" spans="1:19" ht="15.75" thickTop="1" x14ac:dyDescent="0.25">
      <c r="B4" s="438">
        <v>60001</v>
      </c>
      <c r="C4" s="428" t="s">
        <v>486</v>
      </c>
      <c r="I4" s="223"/>
      <c r="J4" s="490">
        <v>60001</v>
      </c>
      <c r="K4" s="491" t="s">
        <v>486</v>
      </c>
      <c r="L4" s="492">
        <f>Zip!$J4</f>
        <v>60001</v>
      </c>
      <c r="N4" s="436" t="s">
        <v>1763</v>
      </c>
      <c r="O4" s="437"/>
    </row>
    <row r="5" spans="1:19" x14ac:dyDescent="0.25">
      <c r="B5" s="438">
        <v>60002</v>
      </c>
      <c r="C5" s="428" t="s">
        <v>488</v>
      </c>
      <c r="I5" s="223"/>
      <c r="J5" s="493">
        <v>60002</v>
      </c>
      <c r="K5" s="494" t="s">
        <v>488</v>
      </c>
      <c r="L5" s="495">
        <f>Zip!$J5</f>
        <v>60002</v>
      </c>
    </row>
    <row r="6" spans="1:19" x14ac:dyDescent="0.25">
      <c r="B6" s="438">
        <v>60004</v>
      </c>
      <c r="C6" s="428" t="s">
        <v>489</v>
      </c>
      <c r="I6" s="223"/>
      <c r="J6" s="493">
        <v>60004</v>
      </c>
      <c r="K6" s="494" t="s">
        <v>489</v>
      </c>
      <c r="L6" s="495">
        <f>Zip!$J6</f>
        <v>60004</v>
      </c>
    </row>
    <row r="7" spans="1:19" x14ac:dyDescent="0.25">
      <c r="B7" s="438">
        <v>60005</v>
      </c>
      <c r="C7" s="428" t="s">
        <v>489</v>
      </c>
      <c r="I7" s="223"/>
      <c r="J7" s="493">
        <v>60005</v>
      </c>
      <c r="K7" s="494" t="s">
        <v>489</v>
      </c>
      <c r="L7" s="495">
        <f>Zip!$J7</f>
        <v>60005</v>
      </c>
    </row>
    <row r="8" spans="1:19" x14ac:dyDescent="0.25">
      <c r="B8" s="438">
        <v>60006</v>
      </c>
      <c r="C8" s="428" t="s">
        <v>489</v>
      </c>
      <c r="I8" s="223"/>
      <c r="J8" s="493">
        <v>60006</v>
      </c>
      <c r="K8" s="494" t="s">
        <v>489</v>
      </c>
      <c r="L8" s="495">
        <f>Zip!$J8</f>
        <v>60006</v>
      </c>
    </row>
    <row r="9" spans="1:19" x14ac:dyDescent="0.25">
      <c r="B9" s="438">
        <v>60007</v>
      </c>
      <c r="C9" s="428" t="s">
        <v>490</v>
      </c>
      <c r="I9" s="223"/>
      <c r="J9" s="493">
        <v>60007</v>
      </c>
      <c r="K9" s="494" t="s">
        <v>490</v>
      </c>
      <c r="L9" s="495">
        <f>Zip!$J9</f>
        <v>60007</v>
      </c>
    </row>
    <row r="10" spans="1:19" x14ac:dyDescent="0.25">
      <c r="B10" s="438">
        <v>60008</v>
      </c>
      <c r="C10" s="428" t="s">
        <v>491</v>
      </c>
      <c r="I10" s="223"/>
      <c r="J10" s="493">
        <v>60008</v>
      </c>
      <c r="K10" s="494" t="s">
        <v>491</v>
      </c>
      <c r="L10" s="495">
        <f>Zip!$J10</f>
        <v>60008</v>
      </c>
    </row>
    <row r="11" spans="1:19" x14ac:dyDescent="0.25">
      <c r="B11" s="438">
        <v>60009</v>
      </c>
      <c r="C11" s="428" t="s">
        <v>490</v>
      </c>
      <c r="I11" s="223"/>
      <c r="J11" s="493">
        <v>60009</v>
      </c>
      <c r="K11" s="494" t="s">
        <v>490</v>
      </c>
      <c r="L11" s="495">
        <f>Zip!$J11</f>
        <v>60009</v>
      </c>
    </row>
    <row r="12" spans="1:19" x14ac:dyDescent="0.25">
      <c r="B12" s="438">
        <v>60010</v>
      </c>
      <c r="C12" s="428" t="s">
        <v>492</v>
      </c>
      <c r="I12" s="223"/>
      <c r="J12" s="493">
        <v>60010</v>
      </c>
      <c r="K12" s="494" t="s">
        <v>492</v>
      </c>
      <c r="L12" s="495">
        <f>Zip!$J12</f>
        <v>60010</v>
      </c>
    </row>
    <row r="13" spans="1:19" x14ac:dyDescent="0.25">
      <c r="B13" s="438">
        <v>60011</v>
      </c>
      <c r="C13" s="428" t="s">
        <v>492</v>
      </c>
      <c r="I13" s="223"/>
      <c r="J13" s="493">
        <v>60011</v>
      </c>
      <c r="K13" s="494" t="s">
        <v>492</v>
      </c>
      <c r="L13" s="495">
        <f>Zip!$J13</f>
        <v>60011</v>
      </c>
    </row>
    <row r="14" spans="1:19" x14ac:dyDescent="0.25">
      <c r="B14" s="438">
        <v>60012</v>
      </c>
      <c r="C14" s="428" t="s">
        <v>493</v>
      </c>
      <c r="I14" s="223"/>
      <c r="J14" s="493">
        <v>60012</v>
      </c>
      <c r="K14" s="494" t="s">
        <v>493</v>
      </c>
      <c r="L14" s="495">
        <f>Zip!$J14</f>
        <v>60012</v>
      </c>
    </row>
    <row r="15" spans="1:19" x14ac:dyDescent="0.25">
      <c r="B15" s="438">
        <v>60013</v>
      </c>
      <c r="C15" s="428" t="s">
        <v>494</v>
      </c>
      <c r="I15" s="223"/>
      <c r="J15" s="493">
        <v>60013</v>
      </c>
      <c r="K15" s="494" t="s">
        <v>494</v>
      </c>
      <c r="L15" s="495">
        <f>Zip!$J15</f>
        <v>60013</v>
      </c>
    </row>
    <row r="16" spans="1:19" x14ac:dyDescent="0.25">
      <c r="B16" s="438">
        <v>60014</v>
      </c>
      <c r="C16" s="428" t="s">
        <v>493</v>
      </c>
      <c r="I16" s="223"/>
      <c r="J16" s="493">
        <v>60014</v>
      </c>
      <c r="K16" s="494" t="s">
        <v>493</v>
      </c>
      <c r="L16" s="495">
        <f>Zip!$J16</f>
        <v>60014</v>
      </c>
    </row>
    <row r="17" spans="2:12" x14ac:dyDescent="0.25">
      <c r="B17" s="438">
        <v>60015</v>
      </c>
      <c r="C17" s="428" t="s">
        <v>495</v>
      </c>
      <c r="I17" s="223"/>
      <c r="J17" s="493">
        <v>60015</v>
      </c>
      <c r="K17" s="494" t="s">
        <v>495</v>
      </c>
      <c r="L17" s="495">
        <f>Zip!$J17</f>
        <v>60015</v>
      </c>
    </row>
    <row r="18" spans="2:12" x14ac:dyDescent="0.25">
      <c r="B18" s="438">
        <v>60016</v>
      </c>
      <c r="C18" s="428" t="s">
        <v>496</v>
      </c>
      <c r="I18" s="223"/>
      <c r="J18" s="493">
        <v>60016</v>
      </c>
      <c r="K18" s="494" t="s">
        <v>496</v>
      </c>
      <c r="L18" s="495">
        <f>Zip!$J18</f>
        <v>60016</v>
      </c>
    </row>
    <row r="19" spans="2:12" x14ac:dyDescent="0.25">
      <c r="B19" s="438">
        <v>60017</v>
      </c>
      <c r="C19" s="428" t="s">
        <v>496</v>
      </c>
      <c r="I19" s="223"/>
      <c r="J19" s="493">
        <v>60017</v>
      </c>
      <c r="K19" s="494" t="s">
        <v>496</v>
      </c>
      <c r="L19" s="495">
        <f>Zip!$J19</f>
        <v>60017</v>
      </c>
    </row>
    <row r="20" spans="2:12" x14ac:dyDescent="0.25">
      <c r="B20" s="438">
        <v>60018</v>
      </c>
      <c r="C20" s="428" t="s">
        <v>496</v>
      </c>
      <c r="I20" s="223"/>
      <c r="J20" s="493">
        <v>60018</v>
      </c>
      <c r="K20" s="494" t="s">
        <v>496</v>
      </c>
      <c r="L20" s="495">
        <f>Zip!$J20</f>
        <v>60018</v>
      </c>
    </row>
    <row r="21" spans="2:12" x14ac:dyDescent="0.25">
      <c r="B21" s="438">
        <v>60019</v>
      </c>
      <c r="C21" s="428" t="s">
        <v>496</v>
      </c>
      <c r="I21" s="223"/>
      <c r="J21" s="493">
        <v>60019</v>
      </c>
      <c r="K21" s="494" t="s">
        <v>496</v>
      </c>
      <c r="L21" s="495">
        <f>Zip!$J21</f>
        <v>60019</v>
      </c>
    </row>
    <row r="22" spans="2:12" x14ac:dyDescent="0.25">
      <c r="B22" s="438">
        <v>60020</v>
      </c>
      <c r="C22" s="428" t="s">
        <v>497</v>
      </c>
      <c r="I22" s="223"/>
      <c r="J22" s="493">
        <v>60020</v>
      </c>
      <c r="K22" s="494" t="s">
        <v>497</v>
      </c>
      <c r="L22" s="495">
        <f>Zip!$J22</f>
        <v>60020</v>
      </c>
    </row>
    <row r="23" spans="2:12" x14ac:dyDescent="0.25">
      <c r="B23" s="438">
        <v>60021</v>
      </c>
      <c r="C23" s="428" t="s">
        <v>498</v>
      </c>
      <c r="I23" s="223"/>
      <c r="J23" s="493">
        <v>60021</v>
      </c>
      <c r="K23" s="494" t="s">
        <v>498</v>
      </c>
      <c r="L23" s="495">
        <f>Zip!$J23</f>
        <v>60021</v>
      </c>
    </row>
    <row r="24" spans="2:12" x14ac:dyDescent="0.25">
      <c r="B24" s="438">
        <v>60022</v>
      </c>
      <c r="C24" s="428" t="s">
        <v>499</v>
      </c>
      <c r="I24" s="223"/>
      <c r="J24" s="493">
        <v>60022</v>
      </c>
      <c r="K24" s="494" t="s">
        <v>499</v>
      </c>
      <c r="L24" s="495">
        <f>Zip!$J24</f>
        <v>60022</v>
      </c>
    </row>
    <row r="25" spans="2:12" x14ac:dyDescent="0.25">
      <c r="B25" s="438">
        <v>60025</v>
      </c>
      <c r="C25" s="428" t="s">
        <v>500</v>
      </c>
      <c r="I25" s="223"/>
      <c r="J25" s="493">
        <v>60025</v>
      </c>
      <c r="K25" s="494" t="s">
        <v>500</v>
      </c>
      <c r="L25" s="495">
        <f>Zip!$J25</f>
        <v>60025</v>
      </c>
    </row>
    <row r="26" spans="2:12" x14ac:dyDescent="0.25">
      <c r="B26" s="438">
        <v>60026</v>
      </c>
      <c r="C26" s="428" t="s">
        <v>500</v>
      </c>
      <c r="I26" s="223"/>
      <c r="J26" s="493">
        <v>60026</v>
      </c>
      <c r="K26" s="494" t="s">
        <v>500</v>
      </c>
      <c r="L26" s="495">
        <f>Zip!$J26</f>
        <v>60026</v>
      </c>
    </row>
    <row r="27" spans="2:12" x14ac:dyDescent="0.25">
      <c r="B27" s="438">
        <v>60029</v>
      </c>
      <c r="C27" s="428" t="s">
        <v>297</v>
      </c>
      <c r="I27" s="223"/>
      <c r="J27" s="493">
        <v>60029</v>
      </c>
      <c r="K27" s="494" t="s">
        <v>297</v>
      </c>
      <c r="L27" s="495">
        <f>Zip!$J27</f>
        <v>60029</v>
      </c>
    </row>
    <row r="28" spans="2:12" x14ac:dyDescent="0.25">
      <c r="B28" s="438">
        <v>60030</v>
      </c>
      <c r="C28" s="428" t="s">
        <v>501</v>
      </c>
      <c r="I28" s="223"/>
      <c r="J28" s="493">
        <v>60030</v>
      </c>
      <c r="K28" s="494" t="s">
        <v>501</v>
      </c>
      <c r="L28" s="495">
        <f>Zip!$J28</f>
        <v>60030</v>
      </c>
    </row>
    <row r="29" spans="2:12" x14ac:dyDescent="0.25">
      <c r="B29" s="438">
        <v>60031</v>
      </c>
      <c r="C29" s="428" t="s">
        <v>502</v>
      </c>
      <c r="I29" s="223"/>
      <c r="J29" s="493">
        <v>60031</v>
      </c>
      <c r="K29" s="494" t="s">
        <v>502</v>
      </c>
      <c r="L29" s="495">
        <f>Zip!$J29</f>
        <v>60031</v>
      </c>
    </row>
    <row r="30" spans="2:12" x14ac:dyDescent="0.25">
      <c r="B30" s="438">
        <v>60033</v>
      </c>
      <c r="C30" s="428" t="s">
        <v>503</v>
      </c>
      <c r="I30" s="223"/>
      <c r="J30" s="493">
        <v>60033</v>
      </c>
      <c r="K30" s="494" t="s">
        <v>503</v>
      </c>
      <c r="L30" s="495">
        <f>Zip!$J30</f>
        <v>60033</v>
      </c>
    </row>
    <row r="31" spans="2:12" x14ac:dyDescent="0.25">
      <c r="B31" s="438">
        <v>60034</v>
      </c>
      <c r="C31" s="428" t="s">
        <v>504</v>
      </c>
      <c r="I31" s="223"/>
      <c r="J31" s="493">
        <v>60034</v>
      </c>
      <c r="K31" s="494" t="s">
        <v>504</v>
      </c>
      <c r="L31" s="495">
        <f>Zip!$J31</f>
        <v>60034</v>
      </c>
    </row>
    <row r="32" spans="2:12" x14ac:dyDescent="0.25">
      <c r="B32" s="438">
        <v>60035</v>
      </c>
      <c r="C32" s="428" t="s">
        <v>505</v>
      </c>
      <c r="I32" s="223"/>
      <c r="J32" s="493">
        <v>60035</v>
      </c>
      <c r="K32" s="494" t="s">
        <v>505</v>
      </c>
      <c r="L32" s="495">
        <f>Zip!$J32</f>
        <v>60035</v>
      </c>
    </row>
    <row r="33" spans="2:12" x14ac:dyDescent="0.25">
      <c r="B33" s="438">
        <v>60037</v>
      </c>
      <c r="C33" s="428" t="s">
        <v>506</v>
      </c>
      <c r="I33" s="223"/>
      <c r="J33" s="493">
        <v>60037</v>
      </c>
      <c r="K33" s="494" t="s">
        <v>506</v>
      </c>
      <c r="L33" s="495">
        <f>Zip!$J33</f>
        <v>60037</v>
      </c>
    </row>
    <row r="34" spans="2:12" x14ac:dyDescent="0.25">
      <c r="B34" s="438">
        <v>60038</v>
      </c>
      <c r="C34" s="428" t="s">
        <v>507</v>
      </c>
      <c r="I34" s="223"/>
      <c r="J34" s="493">
        <v>60038</v>
      </c>
      <c r="K34" s="494" t="s">
        <v>507</v>
      </c>
      <c r="L34" s="495">
        <f>Zip!$J34</f>
        <v>60038</v>
      </c>
    </row>
    <row r="35" spans="2:12" x14ac:dyDescent="0.25">
      <c r="B35" s="438">
        <v>60039</v>
      </c>
      <c r="C35" s="428" t="s">
        <v>493</v>
      </c>
      <c r="I35" s="223"/>
      <c r="J35" s="493">
        <v>60039</v>
      </c>
      <c r="K35" s="494" t="s">
        <v>493</v>
      </c>
      <c r="L35" s="495">
        <f>Zip!$J35</f>
        <v>60039</v>
      </c>
    </row>
    <row r="36" spans="2:12" x14ac:dyDescent="0.25">
      <c r="B36" s="438">
        <v>60040</v>
      </c>
      <c r="C36" s="428" t="s">
        <v>508</v>
      </c>
      <c r="I36" s="223"/>
      <c r="J36" s="493">
        <v>60040</v>
      </c>
      <c r="K36" s="494" t="s">
        <v>508</v>
      </c>
      <c r="L36" s="495">
        <f>Zip!$J36</f>
        <v>60040</v>
      </c>
    </row>
    <row r="37" spans="2:12" x14ac:dyDescent="0.25">
      <c r="B37" s="438">
        <v>60041</v>
      </c>
      <c r="C37" s="428" t="s">
        <v>509</v>
      </c>
      <c r="I37" s="223"/>
      <c r="J37" s="493">
        <v>60041</v>
      </c>
      <c r="K37" s="494" t="s">
        <v>509</v>
      </c>
      <c r="L37" s="495">
        <f>Zip!$J37</f>
        <v>60041</v>
      </c>
    </row>
    <row r="38" spans="2:12" x14ac:dyDescent="0.25">
      <c r="B38" s="438">
        <v>60042</v>
      </c>
      <c r="C38" s="428" t="s">
        <v>510</v>
      </c>
      <c r="I38" s="223"/>
      <c r="J38" s="493">
        <v>60042</v>
      </c>
      <c r="K38" s="494" t="s">
        <v>510</v>
      </c>
      <c r="L38" s="495">
        <f>Zip!$J38</f>
        <v>60042</v>
      </c>
    </row>
    <row r="39" spans="2:12" x14ac:dyDescent="0.25">
      <c r="B39" s="438">
        <v>60043</v>
      </c>
      <c r="C39" s="428" t="s">
        <v>511</v>
      </c>
      <c r="I39" s="223"/>
      <c r="J39" s="493">
        <v>60043</v>
      </c>
      <c r="K39" s="494" t="s">
        <v>511</v>
      </c>
      <c r="L39" s="495">
        <f>Zip!$J39</f>
        <v>60043</v>
      </c>
    </row>
    <row r="40" spans="2:12" x14ac:dyDescent="0.25">
      <c r="B40" s="438">
        <v>60044</v>
      </c>
      <c r="C40" s="428" t="s">
        <v>512</v>
      </c>
      <c r="I40" s="223"/>
      <c r="J40" s="493">
        <v>60044</v>
      </c>
      <c r="K40" s="494" t="s">
        <v>512</v>
      </c>
      <c r="L40" s="495">
        <f>Zip!$J40</f>
        <v>60044</v>
      </c>
    </row>
    <row r="41" spans="2:12" x14ac:dyDescent="0.25">
      <c r="B41" s="438">
        <v>60045</v>
      </c>
      <c r="C41" s="428" t="s">
        <v>513</v>
      </c>
      <c r="I41" s="223"/>
      <c r="J41" s="493">
        <v>60045</v>
      </c>
      <c r="K41" s="494" t="s">
        <v>513</v>
      </c>
      <c r="L41" s="495">
        <f>Zip!$J41</f>
        <v>60045</v>
      </c>
    </row>
    <row r="42" spans="2:12" x14ac:dyDescent="0.25">
      <c r="B42" s="438">
        <v>60046</v>
      </c>
      <c r="C42" s="428" t="s">
        <v>514</v>
      </c>
      <c r="I42" s="223"/>
      <c r="J42" s="493">
        <v>60046</v>
      </c>
      <c r="K42" s="494" t="s">
        <v>514</v>
      </c>
      <c r="L42" s="495">
        <f>Zip!$J42</f>
        <v>60046</v>
      </c>
    </row>
    <row r="43" spans="2:12" x14ac:dyDescent="0.25">
      <c r="B43" s="438">
        <v>60047</v>
      </c>
      <c r="C43" s="428" t="s">
        <v>515</v>
      </c>
      <c r="I43" s="223"/>
      <c r="J43" s="493">
        <v>60047</v>
      </c>
      <c r="K43" s="494" t="s">
        <v>515</v>
      </c>
      <c r="L43" s="495">
        <f>Zip!$J43</f>
        <v>60047</v>
      </c>
    </row>
    <row r="44" spans="2:12" x14ac:dyDescent="0.25">
      <c r="B44" s="438">
        <v>60048</v>
      </c>
      <c r="C44" s="428" t="s">
        <v>516</v>
      </c>
      <c r="I44" s="223"/>
      <c r="J44" s="493">
        <v>60048</v>
      </c>
      <c r="K44" s="494" t="s">
        <v>516</v>
      </c>
      <c r="L44" s="495">
        <f>Zip!$J44</f>
        <v>60048</v>
      </c>
    </row>
    <row r="45" spans="2:12" x14ac:dyDescent="0.25">
      <c r="B45" s="438">
        <v>60049</v>
      </c>
      <c r="C45" s="428" t="s">
        <v>517</v>
      </c>
      <c r="I45" s="223"/>
      <c r="J45" s="493">
        <v>60049</v>
      </c>
      <c r="K45" s="494" t="s">
        <v>517</v>
      </c>
      <c r="L45" s="495">
        <f>Zip!$J45</f>
        <v>60049</v>
      </c>
    </row>
    <row r="46" spans="2:12" x14ac:dyDescent="0.25">
      <c r="B46" s="438">
        <v>60050</v>
      </c>
      <c r="C46" s="428" t="s">
        <v>487</v>
      </c>
      <c r="I46" s="223"/>
      <c r="J46" s="493">
        <v>60050</v>
      </c>
      <c r="K46" s="494" t="s">
        <v>487</v>
      </c>
      <c r="L46" s="495">
        <f>Zip!$J46</f>
        <v>60050</v>
      </c>
    </row>
    <row r="47" spans="2:12" x14ac:dyDescent="0.25">
      <c r="B47" s="438">
        <v>60051</v>
      </c>
      <c r="C47" s="428" t="s">
        <v>487</v>
      </c>
      <c r="I47" s="223"/>
      <c r="J47" s="493">
        <v>60051</v>
      </c>
      <c r="K47" s="494" t="s">
        <v>487</v>
      </c>
      <c r="L47" s="495">
        <f>Zip!$J47</f>
        <v>60051</v>
      </c>
    </row>
    <row r="48" spans="2:12" x14ac:dyDescent="0.25">
      <c r="B48" s="438">
        <v>60053</v>
      </c>
      <c r="C48" s="428" t="s">
        <v>518</v>
      </c>
      <c r="I48" s="223"/>
      <c r="J48" s="493">
        <v>60053</v>
      </c>
      <c r="K48" s="494" t="s">
        <v>518</v>
      </c>
      <c r="L48" s="495">
        <f>Zip!$J48</f>
        <v>60053</v>
      </c>
    </row>
    <row r="49" spans="2:12" x14ac:dyDescent="0.25">
      <c r="B49" s="438">
        <v>60055</v>
      </c>
      <c r="C49" s="428" t="s">
        <v>507</v>
      </c>
      <c r="I49" s="223"/>
      <c r="J49" s="493">
        <v>60055</v>
      </c>
      <c r="K49" s="494" t="s">
        <v>507</v>
      </c>
      <c r="L49" s="495">
        <f>Zip!$J49</f>
        <v>60055</v>
      </c>
    </row>
    <row r="50" spans="2:12" x14ac:dyDescent="0.25">
      <c r="B50" s="438">
        <v>60056</v>
      </c>
      <c r="C50" s="428" t="s">
        <v>519</v>
      </c>
      <c r="I50" s="223"/>
      <c r="J50" s="493">
        <v>60056</v>
      </c>
      <c r="K50" s="494" t="s">
        <v>519</v>
      </c>
      <c r="L50" s="495">
        <f>Zip!$J50</f>
        <v>60056</v>
      </c>
    </row>
    <row r="51" spans="2:12" x14ac:dyDescent="0.25">
      <c r="B51" s="438">
        <v>60060</v>
      </c>
      <c r="C51" s="428" t="s">
        <v>520</v>
      </c>
      <c r="I51" s="223"/>
      <c r="J51" s="493">
        <v>60060</v>
      </c>
      <c r="K51" s="494" t="s">
        <v>520</v>
      </c>
      <c r="L51" s="495">
        <f>Zip!$J51</f>
        <v>60060</v>
      </c>
    </row>
    <row r="52" spans="2:12" x14ac:dyDescent="0.25">
      <c r="B52" s="438">
        <v>60061</v>
      </c>
      <c r="C52" s="428" t="s">
        <v>521</v>
      </c>
      <c r="I52" s="223"/>
      <c r="J52" s="493">
        <v>60061</v>
      </c>
      <c r="K52" s="494" t="s">
        <v>521</v>
      </c>
      <c r="L52" s="495">
        <f>Zip!$J52</f>
        <v>60061</v>
      </c>
    </row>
    <row r="53" spans="2:12" x14ac:dyDescent="0.25">
      <c r="B53" s="438">
        <v>60062</v>
      </c>
      <c r="C53" s="428" t="s">
        <v>522</v>
      </c>
      <c r="I53" s="223"/>
      <c r="J53" s="493">
        <v>60062</v>
      </c>
      <c r="K53" s="494" t="s">
        <v>522</v>
      </c>
      <c r="L53" s="495">
        <f>Zip!$J53</f>
        <v>60062</v>
      </c>
    </row>
    <row r="54" spans="2:12" x14ac:dyDescent="0.25">
      <c r="B54" s="438">
        <v>60064</v>
      </c>
      <c r="C54" s="428" t="s">
        <v>523</v>
      </c>
      <c r="I54" s="223"/>
      <c r="J54" s="493">
        <v>60064</v>
      </c>
      <c r="K54" s="494" t="s">
        <v>523</v>
      </c>
      <c r="L54" s="495">
        <f>Zip!$J54</f>
        <v>60064</v>
      </c>
    </row>
    <row r="55" spans="2:12" x14ac:dyDescent="0.25">
      <c r="B55" s="438">
        <v>60065</v>
      </c>
      <c r="C55" s="428" t="s">
        <v>522</v>
      </c>
      <c r="I55" s="223"/>
      <c r="J55" s="493">
        <v>60065</v>
      </c>
      <c r="K55" s="494" t="s">
        <v>522</v>
      </c>
      <c r="L55" s="495">
        <f>Zip!$J55</f>
        <v>60065</v>
      </c>
    </row>
    <row r="56" spans="2:12" x14ac:dyDescent="0.25">
      <c r="B56" s="438">
        <v>60067</v>
      </c>
      <c r="C56" s="428" t="s">
        <v>507</v>
      </c>
      <c r="I56" s="223"/>
      <c r="J56" s="493">
        <v>60067</v>
      </c>
      <c r="K56" s="494" t="s">
        <v>507</v>
      </c>
      <c r="L56" s="495">
        <f>Zip!$J56</f>
        <v>60067</v>
      </c>
    </row>
    <row r="57" spans="2:12" x14ac:dyDescent="0.25">
      <c r="B57" s="438">
        <v>60068</v>
      </c>
      <c r="C57" s="428" t="s">
        <v>524</v>
      </c>
      <c r="I57" s="223"/>
      <c r="J57" s="493">
        <v>60068</v>
      </c>
      <c r="K57" s="494" t="s">
        <v>524</v>
      </c>
      <c r="L57" s="495">
        <f>Zip!$J57</f>
        <v>60068</v>
      </c>
    </row>
    <row r="58" spans="2:12" x14ac:dyDescent="0.25">
      <c r="B58" s="438">
        <v>60069</v>
      </c>
      <c r="C58" s="428" t="s">
        <v>525</v>
      </c>
      <c r="I58" s="223"/>
      <c r="J58" s="493">
        <v>60069</v>
      </c>
      <c r="K58" s="494" t="s">
        <v>525</v>
      </c>
      <c r="L58" s="495">
        <f>Zip!$J58</f>
        <v>60069</v>
      </c>
    </row>
    <row r="59" spans="2:12" x14ac:dyDescent="0.25">
      <c r="B59" s="438">
        <v>60070</v>
      </c>
      <c r="C59" s="428" t="s">
        <v>526</v>
      </c>
      <c r="I59" s="223"/>
      <c r="J59" s="493">
        <v>60070</v>
      </c>
      <c r="K59" s="494" t="s">
        <v>526</v>
      </c>
      <c r="L59" s="495">
        <f>Zip!$J59</f>
        <v>60070</v>
      </c>
    </row>
    <row r="60" spans="2:12" x14ac:dyDescent="0.25">
      <c r="B60" s="438">
        <v>60071</v>
      </c>
      <c r="C60" s="428" t="s">
        <v>527</v>
      </c>
      <c r="I60" s="223"/>
      <c r="J60" s="493">
        <v>60071</v>
      </c>
      <c r="K60" s="494" t="s">
        <v>527</v>
      </c>
      <c r="L60" s="495">
        <f>Zip!$J60</f>
        <v>60071</v>
      </c>
    </row>
    <row r="61" spans="2:12" x14ac:dyDescent="0.25">
      <c r="B61" s="438">
        <v>60072</v>
      </c>
      <c r="C61" s="428" t="s">
        <v>528</v>
      </c>
      <c r="I61" s="223"/>
      <c r="J61" s="493">
        <v>60072</v>
      </c>
      <c r="K61" s="494" t="s">
        <v>528</v>
      </c>
      <c r="L61" s="495">
        <f>Zip!$J61</f>
        <v>60072</v>
      </c>
    </row>
    <row r="62" spans="2:12" x14ac:dyDescent="0.25">
      <c r="B62" s="438">
        <v>60073</v>
      </c>
      <c r="C62" s="428" t="s">
        <v>529</v>
      </c>
      <c r="I62" s="223"/>
      <c r="J62" s="493">
        <v>60073</v>
      </c>
      <c r="K62" s="494" t="s">
        <v>529</v>
      </c>
      <c r="L62" s="495">
        <f>Zip!$J62</f>
        <v>60073</v>
      </c>
    </row>
    <row r="63" spans="2:12" x14ac:dyDescent="0.25">
      <c r="B63" s="438">
        <v>60074</v>
      </c>
      <c r="C63" s="428" t="s">
        <v>507</v>
      </c>
      <c r="I63" s="223"/>
      <c r="J63" s="493">
        <v>60074</v>
      </c>
      <c r="K63" s="494" t="s">
        <v>507</v>
      </c>
      <c r="L63" s="495">
        <f>Zip!$J63</f>
        <v>60074</v>
      </c>
    </row>
    <row r="64" spans="2:12" x14ac:dyDescent="0.25">
      <c r="B64" s="438">
        <v>60075</v>
      </c>
      <c r="C64" s="428" t="s">
        <v>530</v>
      </c>
      <c r="I64" s="223"/>
      <c r="J64" s="493">
        <v>60075</v>
      </c>
      <c r="K64" s="494" t="s">
        <v>530</v>
      </c>
      <c r="L64" s="495">
        <f>Zip!$J64</f>
        <v>60075</v>
      </c>
    </row>
    <row r="65" spans="2:12" x14ac:dyDescent="0.25">
      <c r="B65" s="438">
        <v>60076</v>
      </c>
      <c r="C65" s="428" t="s">
        <v>531</v>
      </c>
      <c r="I65" s="223"/>
      <c r="J65" s="493">
        <v>60076</v>
      </c>
      <c r="K65" s="494" t="s">
        <v>531</v>
      </c>
      <c r="L65" s="495">
        <f>Zip!$J65</f>
        <v>60076</v>
      </c>
    </row>
    <row r="66" spans="2:12" x14ac:dyDescent="0.25">
      <c r="B66" s="438">
        <v>60077</v>
      </c>
      <c r="C66" s="428" t="s">
        <v>531</v>
      </c>
      <c r="I66" s="223"/>
      <c r="J66" s="493">
        <v>60077</v>
      </c>
      <c r="K66" s="494" t="s">
        <v>531</v>
      </c>
      <c r="L66" s="495">
        <f>Zip!$J66</f>
        <v>60077</v>
      </c>
    </row>
    <row r="67" spans="2:12" x14ac:dyDescent="0.25">
      <c r="B67" s="438">
        <v>60078</v>
      </c>
      <c r="C67" s="428" t="s">
        <v>507</v>
      </c>
      <c r="I67" s="223"/>
      <c r="J67" s="493">
        <v>60078</v>
      </c>
      <c r="K67" s="494" t="s">
        <v>507</v>
      </c>
      <c r="L67" s="495">
        <f>Zip!$J67</f>
        <v>60078</v>
      </c>
    </row>
    <row r="68" spans="2:12" x14ac:dyDescent="0.25">
      <c r="B68" s="438">
        <v>60079</v>
      </c>
      <c r="C68" s="428" t="s">
        <v>532</v>
      </c>
      <c r="I68" s="223"/>
      <c r="J68" s="493">
        <v>60079</v>
      </c>
      <c r="K68" s="494" t="s">
        <v>532</v>
      </c>
      <c r="L68" s="495">
        <f>Zip!$J68</f>
        <v>60079</v>
      </c>
    </row>
    <row r="69" spans="2:12" x14ac:dyDescent="0.25">
      <c r="B69" s="438">
        <v>60081</v>
      </c>
      <c r="C69" s="428" t="s">
        <v>533</v>
      </c>
      <c r="I69" s="223"/>
      <c r="J69" s="493">
        <v>60081</v>
      </c>
      <c r="K69" s="494" t="s">
        <v>533</v>
      </c>
      <c r="L69" s="495">
        <f>Zip!$J69</f>
        <v>60081</v>
      </c>
    </row>
    <row r="70" spans="2:12" x14ac:dyDescent="0.25">
      <c r="B70" s="438">
        <v>60082</v>
      </c>
      <c r="C70" s="428" t="s">
        <v>534</v>
      </c>
      <c r="I70" s="223"/>
      <c r="J70" s="493">
        <v>60082</v>
      </c>
      <c r="K70" s="494" t="s">
        <v>534</v>
      </c>
      <c r="L70" s="495">
        <f>Zip!$J70</f>
        <v>60082</v>
      </c>
    </row>
    <row r="71" spans="2:12" x14ac:dyDescent="0.25">
      <c r="B71" s="438">
        <v>60083</v>
      </c>
      <c r="C71" s="428" t="s">
        <v>535</v>
      </c>
      <c r="I71" s="223"/>
      <c r="J71" s="493">
        <v>60083</v>
      </c>
      <c r="K71" s="494" t="s">
        <v>535</v>
      </c>
      <c r="L71" s="495">
        <f>Zip!$J71</f>
        <v>60083</v>
      </c>
    </row>
    <row r="72" spans="2:12" x14ac:dyDescent="0.25">
      <c r="B72" s="438">
        <v>60084</v>
      </c>
      <c r="C72" s="428" t="s">
        <v>536</v>
      </c>
      <c r="I72" s="223"/>
      <c r="J72" s="493">
        <v>60084</v>
      </c>
      <c r="K72" s="494" t="s">
        <v>536</v>
      </c>
      <c r="L72" s="495">
        <f>Zip!$J72</f>
        <v>60084</v>
      </c>
    </row>
    <row r="73" spans="2:12" x14ac:dyDescent="0.25">
      <c r="B73" s="438">
        <v>60085</v>
      </c>
      <c r="C73" s="428" t="s">
        <v>532</v>
      </c>
      <c r="I73" s="223"/>
      <c r="J73" s="493">
        <v>60085</v>
      </c>
      <c r="K73" s="494" t="s">
        <v>532</v>
      </c>
      <c r="L73" s="495">
        <f>Zip!$J73</f>
        <v>60085</v>
      </c>
    </row>
    <row r="74" spans="2:12" x14ac:dyDescent="0.25">
      <c r="B74" s="438">
        <v>60086</v>
      </c>
      <c r="C74" s="428" t="s">
        <v>523</v>
      </c>
      <c r="I74" s="223"/>
      <c r="J74" s="493">
        <v>60086</v>
      </c>
      <c r="K74" s="494" t="s">
        <v>523</v>
      </c>
      <c r="L74" s="495">
        <f>Zip!$J74</f>
        <v>60086</v>
      </c>
    </row>
    <row r="75" spans="2:12" x14ac:dyDescent="0.25">
      <c r="B75" s="438">
        <v>60087</v>
      </c>
      <c r="C75" s="428" t="s">
        <v>532</v>
      </c>
      <c r="I75" s="223"/>
      <c r="J75" s="493">
        <v>60087</v>
      </c>
      <c r="K75" s="494" t="s">
        <v>532</v>
      </c>
      <c r="L75" s="495">
        <f>Zip!$J75</f>
        <v>60087</v>
      </c>
    </row>
    <row r="76" spans="2:12" x14ac:dyDescent="0.25">
      <c r="B76" s="438">
        <v>60088</v>
      </c>
      <c r="C76" s="428" t="s">
        <v>537</v>
      </c>
      <c r="I76" s="223"/>
      <c r="J76" s="493">
        <v>60088</v>
      </c>
      <c r="K76" s="494" t="s">
        <v>537</v>
      </c>
      <c r="L76" s="495">
        <f>Zip!$J76</f>
        <v>60088</v>
      </c>
    </row>
    <row r="77" spans="2:12" x14ac:dyDescent="0.25">
      <c r="B77" s="438">
        <v>60089</v>
      </c>
      <c r="C77" s="428" t="s">
        <v>538</v>
      </c>
      <c r="I77" s="223"/>
      <c r="J77" s="493">
        <v>60089</v>
      </c>
      <c r="K77" s="494" t="s">
        <v>538</v>
      </c>
      <c r="L77" s="495">
        <f>Zip!$J77</f>
        <v>60089</v>
      </c>
    </row>
    <row r="78" spans="2:12" x14ac:dyDescent="0.25">
      <c r="B78" s="438">
        <v>60090</v>
      </c>
      <c r="C78" s="428" t="s">
        <v>539</v>
      </c>
      <c r="I78" s="223"/>
      <c r="J78" s="493">
        <v>60090</v>
      </c>
      <c r="K78" s="494" t="s">
        <v>539</v>
      </c>
      <c r="L78" s="495">
        <f>Zip!$J78</f>
        <v>60090</v>
      </c>
    </row>
    <row r="79" spans="2:12" x14ac:dyDescent="0.25">
      <c r="B79" s="438">
        <v>60091</v>
      </c>
      <c r="C79" s="428" t="s">
        <v>540</v>
      </c>
      <c r="I79" s="223"/>
      <c r="J79" s="493">
        <v>60091</v>
      </c>
      <c r="K79" s="494" t="s">
        <v>540</v>
      </c>
      <c r="L79" s="495">
        <f>Zip!$J79</f>
        <v>60091</v>
      </c>
    </row>
    <row r="80" spans="2:12" x14ac:dyDescent="0.25">
      <c r="B80" s="438">
        <v>60092</v>
      </c>
      <c r="C80" s="428" t="s">
        <v>516</v>
      </c>
      <c r="I80" s="223"/>
      <c r="J80" s="493">
        <v>60092</v>
      </c>
      <c r="K80" s="494" t="s">
        <v>516</v>
      </c>
      <c r="L80" s="495">
        <f>Zip!$J80</f>
        <v>60092</v>
      </c>
    </row>
    <row r="81" spans="2:12" x14ac:dyDescent="0.25">
      <c r="B81" s="438">
        <v>60093</v>
      </c>
      <c r="C81" s="428" t="s">
        <v>541</v>
      </c>
      <c r="I81" s="223"/>
      <c r="J81" s="493">
        <v>60093</v>
      </c>
      <c r="K81" s="494" t="s">
        <v>541</v>
      </c>
      <c r="L81" s="495">
        <f>Zip!$J81</f>
        <v>60093</v>
      </c>
    </row>
    <row r="82" spans="2:12" x14ac:dyDescent="0.25">
      <c r="B82" s="438">
        <v>60094</v>
      </c>
      <c r="C82" s="428" t="s">
        <v>507</v>
      </c>
      <c r="I82" s="223"/>
      <c r="J82" s="493">
        <v>60094</v>
      </c>
      <c r="K82" s="494" t="s">
        <v>507</v>
      </c>
      <c r="L82" s="495">
        <f>Zip!$J82</f>
        <v>60094</v>
      </c>
    </row>
    <row r="83" spans="2:12" x14ac:dyDescent="0.25">
      <c r="B83" s="438">
        <v>60095</v>
      </c>
      <c r="C83" s="428" t="s">
        <v>507</v>
      </c>
      <c r="I83" s="223"/>
      <c r="J83" s="493">
        <v>60095</v>
      </c>
      <c r="K83" s="494" t="s">
        <v>507</v>
      </c>
      <c r="L83" s="495">
        <f>Zip!$J83</f>
        <v>60095</v>
      </c>
    </row>
    <row r="84" spans="2:12" x14ac:dyDescent="0.25">
      <c r="B84" s="438">
        <v>60096</v>
      </c>
      <c r="C84" s="428" t="s">
        <v>542</v>
      </c>
      <c r="I84" s="223"/>
      <c r="J84" s="493">
        <v>60096</v>
      </c>
      <c r="K84" s="494" t="s">
        <v>542</v>
      </c>
      <c r="L84" s="495">
        <f>Zip!$J84</f>
        <v>60096</v>
      </c>
    </row>
    <row r="85" spans="2:12" x14ac:dyDescent="0.25">
      <c r="B85" s="438">
        <v>60097</v>
      </c>
      <c r="C85" s="428" t="s">
        <v>543</v>
      </c>
      <c r="I85" s="223"/>
      <c r="J85" s="493">
        <v>60097</v>
      </c>
      <c r="K85" s="494" t="s">
        <v>543</v>
      </c>
      <c r="L85" s="495">
        <f>Zip!$J85</f>
        <v>60097</v>
      </c>
    </row>
    <row r="86" spans="2:12" x14ac:dyDescent="0.25">
      <c r="B86" s="438">
        <v>60098</v>
      </c>
      <c r="C86" s="428" t="s">
        <v>544</v>
      </c>
      <c r="I86" s="223"/>
      <c r="J86" s="493">
        <v>60098</v>
      </c>
      <c r="K86" s="494" t="s">
        <v>544</v>
      </c>
      <c r="L86" s="495">
        <f>Zip!$J86</f>
        <v>60098</v>
      </c>
    </row>
    <row r="87" spans="2:12" x14ac:dyDescent="0.25">
      <c r="B87" s="438">
        <v>60099</v>
      </c>
      <c r="C87" s="428" t="s">
        <v>545</v>
      </c>
      <c r="I87" s="223"/>
      <c r="J87" s="493">
        <v>60099</v>
      </c>
      <c r="K87" s="494" t="s">
        <v>545</v>
      </c>
      <c r="L87" s="495">
        <f>Zip!$J87</f>
        <v>60099</v>
      </c>
    </row>
    <row r="88" spans="2:12" x14ac:dyDescent="0.25">
      <c r="B88" s="438">
        <v>60101</v>
      </c>
      <c r="C88" s="428" t="s">
        <v>546</v>
      </c>
      <c r="I88" s="223"/>
      <c r="J88" s="493">
        <v>60101</v>
      </c>
      <c r="K88" s="494" t="s">
        <v>546</v>
      </c>
      <c r="L88" s="495">
        <f>Zip!$J88</f>
        <v>60101</v>
      </c>
    </row>
    <row r="89" spans="2:12" x14ac:dyDescent="0.25">
      <c r="B89" s="438">
        <v>60102</v>
      </c>
      <c r="C89" s="428" t="s">
        <v>547</v>
      </c>
      <c r="I89" s="223"/>
      <c r="J89" s="493">
        <v>60102</v>
      </c>
      <c r="K89" s="494" t="s">
        <v>547</v>
      </c>
      <c r="L89" s="495">
        <f>Zip!$J89</f>
        <v>60102</v>
      </c>
    </row>
    <row r="90" spans="2:12" x14ac:dyDescent="0.25">
      <c r="B90" s="438">
        <v>60103</v>
      </c>
      <c r="C90" s="428" t="s">
        <v>548</v>
      </c>
      <c r="I90" s="223"/>
      <c r="J90" s="493">
        <v>60103</v>
      </c>
      <c r="K90" s="494" t="s">
        <v>548</v>
      </c>
      <c r="L90" s="495">
        <f>Zip!$J90</f>
        <v>60103</v>
      </c>
    </row>
    <row r="91" spans="2:12" x14ac:dyDescent="0.25">
      <c r="B91" s="438">
        <v>60104</v>
      </c>
      <c r="C91" s="428" t="s">
        <v>549</v>
      </c>
      <c r="I91" s="223"/>
      <c r="J91" s="493">
        <v>60104</v>
      </c>
      <c r="K91" s="494" t="s">
        <v>549</v>
      </c>
      <c r="L91" s="495">
        <f>Zip!$J91</f>
        <v>60104</v>
      </c>
    </row>
    <row r="92" spans="2:12" x14ac:dyDescent="0.25">
      <c r="B92" s="438">
        <v>60105</v>
      </c>
      <c r="C92" s="428" t="s">
        <v>550</v>
      </c>
      <c r="I92" s="223"/>
      <c r="J92" s="493">
        <v>60105</v>
      </c>
      <c r="K92" s="494" t="s">
        <v>550</v>
      </c>
      <c r="L92" s="495">
        <f>Zip!$J92</f>
        <v>60105</v>
      </c>
    </row>
    <row r="93" spans="2:12" x14ac:dyDescent="0.25">
      <c r="B93" s="438">
        <v>60106</v>
      </c>
      <c r="C93" s="428" t="s">
        <v>550</v>
      </c>
      <c r="I93" s="223"/>
      <c r="J93" s="493">
        <v>60106</v>
      </c>
      <c r="K93" s="494" t="s">
        <v>550</v>
      </c>
      <c r="L93" s="495">
        <f>Zip!$J93</f>
        <v>60106</v>
      </c>
    </row>
    <row r="94" spans="2:12" x14ac:dyDescent="0.25">
      <c r="B94" s="438">
        <v>60107</v>
      </c>
      <c r="C94" s="428" t="s">
        <v>551</v>
      </c>
      <c r="I94" s="223"/>
      <c r="J94" s="493">
        <v>60107</v>
      </c>
      <c r="K94" s="494" t="s">
        <v>551</v>
      </c>
      <c r="L94" s="495">
        <f>Zip!$J94</f>
        <v>60107</v>
      </c>
    </row>
    <row r="95" spans="2:12" x14ac:dyDescent="0.25">
      <c r="B95" s="438">
        <v>60108</v>
      </c>
      <c r="C95" s="428" t="s">
        <v>552</v>
      </c>
      <c r="I95" s="223"/>
      <c r="J95" s="493">
        <v>60108</v>
      </c>
      <c r="K95" s="494" t="s">
        <v>552</v>
      </c>
      <c r="L95" s="495">
        <f>Zip!$J95</f>
        <v>60108</v>
      </c>
    </row>
    <row r="96" spans="2:12" x14ac:dyDescent="0.25">
      <c r="B96" s="438">
        <v>60109</v>
      </c>
      <c r="C96" s="428" t="s">
        <v>553</v>
      </c>
      <c r="I96" s="223"/>
      <c r="J96" s="493">
        <v>60109</v>
      </c>
      <c r="K96" s="494" t="s">
        <v>553</v>
      </c>
      <c r="L96" s="495">
        <f>Zip!$J96</f>
        <v>60109</v>
      </c>
    </row>
    <row r="97" spans="2:12" x14ac:dyDescent="0.25">
      <c r="B97" s="438">
        <v>60110</v>
      </c>
      <c r="C97" s="428" t="s">
        <v>555</v>
      </c>
      <c r="I97" s="223"/>
      <c r="J97" s="493">
        <v>60110</v>
      </c>
      <c r="K97" s="494" t="s">
        <v>555</v>
      </c>
      <c r="L97" s="495">
        <f>Zip!$J97</f>
        <v>60110</v>
      </c>
    </row>
    <row r="98" spans="2:12" x14ac:dyDescent="0.25">
      <c r="B98" s="438">
        <v>60111</v>
      </c>
      <c r="C98" s="428" t="s">
        <v>556</v>
      </c>
      <c r="I98" s="223"/>
      <c r="J98" s="493">
        <v>60111</v>
      </c>
      <c r="K98" s="494" t="s">
        <v>556</v>
      </c>
      <c r="L98" s="495">
        <f>Zip!$J98</f>
        <v>60111</v>
      </c>
    </row>
    <row r="99" spans="2:12" x14ac:dyDescent="0.25">
      <c r="B99" s="438">
        <v>60112</v>
      </c>
      <c r="C99" s="428" t="s">
        <v>558</v>
      </c>
      <c r="I99" s="223"/>
      <c r="J99" s="493">
        <v>60112</v>
      </c>
      <c r="K99" s="494" t="s">
        <v>558</v>
      </c>
      <c r="L99" s="495">
        <f>Zip!$J99</f>
        <v>60112</v>
      </c>
    </row>
    <row r="100" spans="2:12" x14ac:dyDescent="0.25">
      <c r="B100" s="438">
        <v>60113</v>
      </c>
      <c r="C100" s="428" t="s">
        <v>559</v>
      </c>
      <c r="I100" s="223"/>
      <c r="J100" s="493">
        <v>60113</v>
      </c>
      <c r="K100" s="494" t="s">
        <v>559</v>
      </c>
      <c r="L100" s="495">
        <f>Zip!$J100</f>
        <v>60113</v>
      </c>
    </row>
    <row r="101" spans="2:12" x14ac:dyDescent="0.25">
      <c r="B101" s="438">
        <v>60115</v>
      </c>
      <c r="C101" s="428" t="s">
        <v>557</v>
      </c>
      <c r="I101" s="223"/>
      <c r="J101" s="493">
        <v>60115</v>
      </c>
      <c r="K101" s="494" t="s">
        <v>557</v>
      </c>
      <c r="L101" s="495">
        <f>Zip!$J101</f>
        <v>60115</v>
      </c>
    </row>
    <row r="102" spans="2:12" x14ac:dyDescent="0.25">
      <c r="B102" s="438">
        <v>60116</v>
      </c>
      <c r="C102" s="428" t="s">
        <v>560</v>
      </c>
      <c r="I102" s="223"/>
      <c r="J102" s="493">
        <v>60116</v>
      </c>
      <c r="K102" s="494" t="s">
        <v>560</v>
      </c>
      <c r="L102" s="495">
        <f>Zip!$J102</f>
        <v>60116</v>
      </c>
    </row>
    <row r="103" spans="2:12" x14ac:dyDescent="0.25">
      <c r="B103" s="438">
        <v>60117</v>
      </c>
      <c r="C103" s="428" t="s">
        <v>552</v>
      </c>
      <c r="I103" s="223"/>
      <c r="J103" s="493">
        <v>60117</v>
      </c>
      <c r="K103" s="494" t="s">
        <v>552</v>
      </c>
      <c r="L103" s="495">
        <f>Zip!$J103</f>
        <v>60117</v>
      </c>
    </row>
    <row r="104" spans="2:12" x14ac:dyDescent="0.25">
      <c r="B104" s="438">
        <v>60118</v>
      </c>
      <c r="C104" s="428" t="s">
        <v>561</v>
      </c>
      <c r="I104" s="223"/>
      <c r="J104" s="493">
        <v>60118</v>
      </c>
      <c r="K104" s="494" t="s">
        <v>561</v>
      </c>
      <c r="L104" s="495">
        <f>Zip!$J104</f>
        <v>60118</v>
      </c>
    </row>
    <row r="105" spans="2:12" x14ac:dyDescent="0.25">
      <c r="B105" s="438">
        <v>60119</v>
      </c>
      <c r="C105" s="428" t="s">
        <v>562</v>
      </c>
      <c r="I105" s="223"/>
      <c r="J105" s="493">
        <v>60119</v>
      </c>
      <c r="K105" s="494" t="s">
        <v>562</v>
      </c>
      <c r="L105" s="495">
        <f>Zip!$J105</f>
        <v>60119</v>
      </c>
    </row>
    <row r="106" spans="2:12" x14ac:dyDescent="0.25">
      <c r="B106" s="438">
        <v>60120</v>
      </c>
      <c r="C106" s="428" t="s">
        <v>563</v>
      </c>
      <c r="I106" s="223"/>
      <c r="J106" s="493">
        <v>60120</v>
      </c>
      <c r="K106" s="494" t="s">
        <v>563</v>
      </c>
      <c r="L106" s="495">
        <f>Zip!$J106</f>
        <v>60120</v>
      </c>
    </row>
    <row r="107" spans="2:12" x14ac:dyDescent="0.25">
      <c r="B107" s="438">
        <v>60121</v>
      </c>
      <c r="C107" s="428" t="s">
        <v>563</v>
      </c>
      <c r="I107" s="223"/>
      <c r="J107" s="493">
        <v>60121</v>
      </c>
      <c r="K107" s="494" t="s">
        <v>563</v>
      </c>
      <c r="L107" s="495">
        <f>Zip!$J107</f>
        <v>60121</v>
      </c>
    </row>
    <row r="108" spans="2:12" x14ac:dyDescent="0.25">
      <c r="B108" s="438">
        <v>60122</v>
      </c>
      <c r="C108" s="428" t="s">
        <v>560</v>
      </c>
      <c r="I108" s="223"/>
      <c r="J108" s="493">
        <v>60122</v>
      </c>
      <c r="K108" s="494" t="s">
        <v>560</v>
      </c>
      <c r="L108" s="495">
        <f>Zip!$J108</f>
        <v>60122</v>
      </c>
    </row>
    <row r="109" spans="2:12" x14ac:dyDescent="0.25">
      <c r="B109" s="438">
        <v>60123</v>
      </c>
      <c r="C109" s="428" t="s">
        <v>563</v>
      </c>
      <c r="I109" s="223"/>
      <c r="J109" s="493">
        <v>60123</v>
      </c>
      <c r="K109" s="494" t="s">
        <v>563</v>
      </c>
      <c r="L109" s="495">
        <f>Zip!$J109</f>
        <v>60123</v>
      </c>
    </row>
    <row r="110" spans="2:12" x14ac:dyDescent="0.25">
      <c r="B110" s="438">
        <v>60124</v>
      </c>
      <c r="C110" s="428" t="s">
        <v>563</v>
      </c>
      <c r="I110" s="223"/>
      <c r="J110" s="493">
        <v>60124</v>
      </c>
      <c r="K110" s="494" t="s">
        <v>563</v>
      </c>
      <c r="L110" s="495">
        <f>Zip!$J110</f>
        <v>60124</v>
      </c>
    </row>
    <row r="111" spans="2:12" x14ac:dyDescent="0.25">
      <c r="B111" s="438">
        <v>60125</v>
      </c>
      <c r="C111" s="428" t="s">
        <v>560</v>
      </c>
      <c r="I111" s="223"/>
      <c r="J111" s="493">
        <v>60125</v>
      </c>
      <c r="K111" s="494" t="s">
        <v>560</v>
      </c>
      <c r="L111" s="495">
        <f>Zip!$J111</f>
        <v>60125</v>
      </c>
    </row>
    <row r="112" spans="2:12" x14ac:dyDescent="0.25">
      <c r="B112" s="438">
        <v>60126</v>
      </c>
      <c r="C112" s="428" t="s">
        <v>564</v>
      </c>
      <c r="I112" s="223"/>
      <c r="J112" s="493">
        <v>60126</v>
      </c>
      <c r="K112" s="494" t="s">
        <v>564</v>
      </c>
      <c r="L112" s="495">
        <f>Zip!$J112</f>
        <v>60126</v>
      </c>
    </row>
    <row r="113" spans="2:12" x14ac:dyDescent="0.25">
      <c r="B113" s="438">
        <v>60128</v>
      </c>
      <c r="C113" s="428" t="s">
        <v>560</v>
      </c>
      <c r="I113" s="223"/>
      <c r="J113" s="493">
        <v>60128</v>
      </c>
      <c r="K113" s="494" t="s">
        <v>560</v>
      </c>
      <c r="L113" s="495">
        <f>Zip!$J113</f>
        <v>60128</v>
      </c>
    </row>
    <row r="114" spans="2:12" x14ac:dyDescent="0.25">
      <c r="B114" s="438">
        <v>60129</v>
      </c>
      <c r="C114" s="428" t="s">
        <v>565</v>
      </c>
      <c r="I114" s="223"/>
      <c r="J114" s="493">
        <v>60129</v>
      </c>
      <c r="K114" s="494" t="s">
        <v>565</v>
      </c>
      <c r="L114" s="495">
        <f>Zip!$J114</f>
        <v>60129</v>
      </c>
    </row>
    <row r="115" spans="2:12" x14ac:dyDescent="0.25">
      <c r="B115" s="438">
        <v>60130</v>
      </c>
      <c r="C115" s="428" t="s">
        <v>566</v>
      </c>
      <c r="I115" s="223"/>
      <c r="J115" s="493">
        <v>60130</v>
      </c>
      <c r="K115" s="494" t="s">
        <v>566</v>
      </c>
      <c r="L115" s="495">
        <f>Zip!$J115</f>
        <v>60130</v>
      </c>
    </row>
    <row r="116" spans="2:12" x14ac:dyDescent="0.25">
      <c r="B116" s="438">
        <v>60131</v>
      </c>
      <c r="C116" s="428" t="s">
        <v>567</v>
      </c>
      <c r="I116" s="223"/>
      <c r="J116" s="493">
        <v>60131</v>
      </c>
      <c r="K116" s="494" t="s">
        <v>567</v>
      </c>
      <c r="L116" s="495">
        <f>Zip!$J116</f>
        <v>60131</v>
      </c>
    </row>
    <row r="117" spans="2:12" x14ac:dyDescent="0.25">
      <c r="B117" s="438">
        <v>60132</v>
      </c>
      <c r="C117" s="428" t="s">
        <v>560</v>
      </c>
      <c r="I117" s="223"/>
      <c r="J117" s="493">
        <v>60132</v>
      </c>
      <c r="K117" s="494" t="s">
        <v>560</v>
      </c>
      <c r="L117" s="495">
        <f>Zip!$J117</f>
        <v>60132</v>
      </c>
    </row>
    <row r="118" spans="2:12" x14ac:dyDescent="0.25">
      <c r="B118" s="438">
        <v>60133</v>
      </c>
      <c r="C118" s="428" t="s">
        <v>568</v>
      </c>
      <c r="I118" s="223"/>
      <c r="J118" s="493">
        <v>60133</v>
      </c>
      <c r="K118" s="494" t="s">
        <v>568</v>
      </c>
      <c r="L118" s="495">
        <f>Zip!$J118</f>
        <v>60133</v>
      </c>
    </row>
    <row r="119" spans="2:12" x14ac:dyDescent="0.25">
      <c r="B119" s="438">
        <v>60134</v>
      </c>
      <c r="C119" s="428" t="s">
        <v>569</v>
      </c>
      <c r="I119" s="223"/>
      <c r="J119" s="493">
        <v>60134</v>
      </c>
      <c r="K119" s="494" t="s">
        <v>569</v>
      </c>
      <c r="L119" s="495">
        <f>Zip!$J119</f>
        <v>60134</v>
      </c>
    </row>
    <row r="120" spans="2:12" x14ac:dyDescent="0.25">
      <c r="B120" s="438">
        <v>60135</v>
      </c>
      <c r="C120" s="428" t="s">
        <v>570</v>
      </c>
      <c r="I120" s="223"/>
      <c r="J120" s="493">
        <v>60135</v>
      </c>
      <c r="K120" s="494" t="s">
        <v>570</v>
      </c>
      <c r="L120" s="495">
        <f>Zip!$J120</f>
        <v>60135</v>
      </c>
    </row>
    <row r="121" spans="2:12" x14ac:dyDescent="0.25">
      <c r="B121" s="438">
        <v>60136</v>
      </c>
      <c r="C121" s="428" t="s">
        <v>571</v>
      </c>
      <c r="I121" s="223"/>
      <c r="J121" s="493">
        <v>60136</v>
      </c>
      <c r="K121" s="494" t="s">
        <v>571</v>
      </c>
      <c r="L121" s="495">
        <f>Zip!$J121</f>
        <v>60136</v>
      </c>
    </row>
    <row r="122" spans="2:12" x14ac:dyDescent="0.25">
      <c r="B122" s="438">
        <v>60137</v>
      </c>
      <c r="C122" s="428" t="s">
        <v>572</v>
      </c>
      <c r="I122" s="223"/>
      <c r="J122" s="493">
        <v>60137</v>
      </c>
      <c r="K122" s="494" t="s">
        <v>572</v>
      </c>
      <c r="L122" s="495">
        <f>Zip!$J122</f>
        <v>60137</v>
      </c>
    </row>
    <row r="123" spans="2:12" x14ac:dyDescent="0.25">
      <c r="B123" s="438">
        <v>60138</v>
      </c>
      <c r="C123" s="428" t="s">
        <v>572</v>
      </c>
      <c r="I123" s="223"/>
      <c r="J123" s="493">
        <v>60138</v>
      </c>
      <c r="K123" s="494" t="s">
        <v>572</v>
      </c>
      <c r="L123" s="495">
        <f>Zip!$J123</f>
        <v>60138</v>
      </c>
    </row>
    <row r="124" spans="2:12" x14ac:dyDescent="0.25">
      <c r="B124" s="438">
        <v>60139</v>
      </c>
      <c r="C124" s="428" t="s">
        <v>573</v>
      </c>
      <c r="I124" s="223"/>
      <c r="J124" s="493">
        <v>60139</v>
      </c>
      <c r="K124" s="494" t="s">
        <v>573</v>
      </c>
      <c r="L124" s="495">
        <f>Zip!$J124</f>
        <v>60139</v>
      </c>
    </row>
    <row r="125" spans="2:12" x14ac:dyDescent="0.25">
      <c r="B125" s="438">
        <v>60140</v>
      </c>
      <c r="C125" s="428" t="s">
        <v>574</v>
      </c>
      <c r="I125" s="223"/>
      <c r="J125" s="493">
        <v>60140</v>
      </c>
      <c r="K125" s="494" t="s">
        <v>574</v>
      </c>
      <c r="L125" s="495">
        <f>Zip!$J125</f>
        <v>60140</v>
      </c>
    </row>
    <row r="126" spans="2:12" x14ac:dyDescent="0.25">
      <c r="B126" s="438">
        <v>60141</v>
      </c>
      <c r="C126" s="428" t="s">
        <v>575</v>
      </c>
      <c r="I126" s="223"/>
      <c r="J126" s="493">
        <v>60141</v>
      </c>
      <c r="K126" s="494" t="s">
        <v>575</v>
      </c>
      <c r="L126" s="495">
        <f>Zip!$J126</f>
        <v>60141</v>
      </c>
    </row>
    <row r="127" spans="2:12" x14ac:dyDescent="0.25">
      <c r="B127" s="438">
        <v>60142</v>
      </c>
      <c r="C127" s="428" t="s">
        <v>576</v>
      </c>
      <c r="I127" s="223"/>
      <c r="J127" s="493">
        <v>60142</v>
      </c>
      <c r="K127" s="494" t="s">
        <v>576</v>
      </c>
      <c r="L127" s="495">
        <f>Zip!$J127</f>
        <v>60142</v>
      </c>
    </row>
    <row r="128" spans="2:12" x14ac:dyDescent="0.25">
      <c r="B128" s="438">
        <v>60143</v>
      </c>
      <c r="C128" s="428" t="s">
        <v>577</v>
      </c>
      <c r="I128" s="223"/>
      <c r="J128" s="493">
        <v>60143</v>
      </c>
      <c r="K128" s="494" t="s">
        <v>577</v>
      </c>
      <c r="L128" s="495">
        <f>Zip!$J128</f>
        <v>60143</v>
      </c>
    </row>
    <row r="129" spans="2:12" x14ac:dyDescent="0.25">
      <c r="B129" s="438">
        <v>60144</v>
      </c>
      <c r="C129" s="428" t="s">
        <v>578</v>
      </c>
      <c r="I129" s="223"/>
      <c r="J129" s="493">
        <v>60144</v>
      </c>
      <c r="K129" s="494" t="s">
        <v>578</v>
      </c>
      <c r="L129" s="495">
        <f>Zip!$J129</f>
        <v>60144</v>
      </c>
    </row>
    <row r="130" spans="2:12" x14ac:dyDescent="0.25">
      <c r="B130" s="438">
        <v>60145</v>
      </c>
      <c r="C130" s="428" t="s">
        <v>579</v>
      </c>
      <c r="I130" s="223"/>
      <c r="J130" s="493">
        <v>60145</v>
      </c>
      <c r="K130" s="494" t="s">
        <v>579</v>
      </c>
      <c r="L130" s="495">
        <f>Zip!$J130</f>
        <v>60145</v>
      </c>
    </row>
    <row r="131" spans="2:12" x14ac:dyDescent="0.25">
      <c r="B131" s="438">
        <v>60146</v>
      </c>
      <c r="C131" s="428" t="s">
        <v>580</v>
      </c>
      <c r="I131" s="223"/>
      <c r="J131" s="493">
        <v>60146</v>
      </c>
      <c r="K131" s="494" t="s">
        <v>580</v>
      </c>
      <c r="L131" s="495">
        <f>Zip!$J131</f>
        <v>60146</v>
      </c>
    </row>
    <row r="132" spans="2:12" x14ac:dyDescent="0.25">
      <c r="B132" s="438">
        <v>60147</v>
      </c>
      <c r="C132" s="428" t="s">
        <v>581</v>
      </c>
      <c r="I132" s="223"/>
      <c r="J132" s="493">
        <v>60147</v>
      </c>
      <c r="K132" s="494" t="s">
        <v>581</v>
      </c>
      <c r="L132" s="495">
        <f>Zip!$J132</f>
        <v>60147</v>
      </c>
    </row>
    <row r="133" spans="2:12" x14ac:dyDescent="0.25">
      <c r="B133" s="438">
        <v>60148</v>
      </c>
      <c r="C133" s="428" t="s">
        <v>582</v>
      </c>
      <c r="I133" s="223"/>
      <c r="J133" s="493">
        <v>60148</v>
      </c>
      <c r="K133" s="494" t="s">
        <v>582</v>
      </c>
      <c r="L133" s="495">
        <f>Zip!$J133</f>
        <v>60148</v>
      </c>
    </row>
    <row r="134" spans="2:12" x14ac:dyDescent="0.25">
      <c r="B134" s="438">
        <v>60150</v>
      </c>
      <c r="C134" s="428" t="s">
        <v>583</v>
      </c>
      <c r="I134" s="223"/>
      <c r="J134" s="493">
        <v>60150</v>
      </c>
      <c r="K134" s="494" t="s">
        <v>583</v>
      </c>
      <c r="L134" s="495">
        <f>Zip!$J134</f>
        <v>60150</v>
      </c>
    </row>
    <row r="135" spans="2:12" x14ac:dyDescent="0.25">
      <c r="B135" s="438">
        <v>60151</v>
      </c>
      <c r="C135" s="428" t="s">
        <v>584</v>
      </c>
      <c r="I135" s="223"/>
      <c r="J135" s="493">
        <v>60151</v>
      </c>
      <c r="K135" s="494" t="s">
        <v>584</v>
      </c>
      <c r="L135" s="495">
        <f>Zip!$J135</f>
        <v>60151</v>
      </c>
    </row>
    <row r="136" spans="2:12" x14ac:dyDescent="0.25">
      <c r="B136" s="438">
        <v>60152</v>
      </c>
      <c r="C136" s="428" t="s">
        <v>585</v>
      </c>
      <c r="I136" s="223"/>
      <c r="J136" s="493">
        <v>60152</v>
      </c>
      <c r="K136" s="494" t="s">
        <v>585</v>
      </c>
      <c r="L136" s="495">
        <f>Zip!$J136</f>
        <v>60152</v>
      </c>
    </row>
    <row r="137" spans="2:12" x14ac:dyDescent="0.25">
      <c r="B137" s="438">
        <v>60153</v>
      </c>
      <c r="C137" s="428" t="s">
        <v>586</v>
      </c>
      <c r="I137" s="223"/>
      <c r="J137" s="493">
        <v>60153</v>
      </c>
      <c r="K137" s="494" t="s">
        <v>586</v>
      </c>
      <c r="L137" s="495">
        <f>Zip!$J137</f>
        <v>60153</v>
      </c>
    </row>
    <row r="138" spans="2:12" x14ac:dyDescent="0.25">
      <c r="B138" s="438">
        <v>60154</v>
      </c>
      <c r="C138" s="428" t="s">
        <v>587</v>
      </c>
      <c r="I138" s="223"/>
      <c r="J138" s="493">
        <v>60154</v>
      </c>
      <c r="K138" s="494" t="s">
        <v>587</v>
      </c>
      <c r="L138" s="495">
        <f>Zip!$J138</f>
        <v>60154</v>
      </c>
    </row>
    <row r="139" spans="2:12" x14ac:dyDescent="0.25">
      <c r="B139" s="438">
        <v>60155</v>
      </c>
      <c r="C139" s="428" t="s">
        <v>588</v>
      </c>
      <c r="I139" s="223"/>
      <c r="J139" s="493">
        <v>60155</v>
      </c>
      <c r="K139" s="494" t="s">
        <v>588</v>
      </c>
      <c r="L139" s="495">
        <f>Zip!$J139</f>
        <v>60155</v>
      </c>
    </row>
    <row r="140" spans="2:12" x14ac:dyDescent="0.25">
      <c r="B140" s="438">
        <v>60156</v>
      </c>
      <c r="C140" s="428" t="s">
        <v>589</v>
      </c>
      <c r="I140" s="223"/>
      <c r="J140" s="493">
        <v>60156</v>
      </c>
      <c r="K140" s="494" t="s">
        <v>589</v>
      </c>
      <c r="L140" s="495">
        <f>Zip!$J140</f>
        <v>60156</v>
      </c>
    </row>
    <row r="141" spans="2:12" x14ac:dyDescent="0.25">
      <c r="B141" s="438">
        <v>60157</v>
      </c>
      <c r="C141" s="428" t="s">
        <v>590</v>
      </c>
      <c r="I141" s="223"/>
      <c r="J141" s="493">
        <v>60157</v>
      </c>
      <c r="K141" s="494" t="s">
        <v>590</v>
      </c>
      <c r="L141" s="495">
        <f>Zip!$J141</f>
        <v>60157</v>
      </c>
    </row>
    <row r="142" spans="2:12" x14ac:dyDescent="0.25">
      <c r="B142" s="438">
        <v>60159</v>
      </c>
      <c r="C142" s="428" t="s">
        <v>591</v>
      </c>
      <c r="I142" s="223"/>
      <c r="J142" s="493">
        <v>60159</v>
      </c>
      <c r="K142" s="494" t="s">
        <v>591</v>
      </c>
      <c r="L142" s="495">
        <f>Zip!$J142</f>
        <v>60159</v>
      </c>
    </row>
    <row r="143" spans="2:12" x14ac:dyDescent="0.25">
      <c r="B143" s="438">
        <v>60160</v>
      </c>
      <c r="C143" s="428" t="s">
        <v>592</v>
      </c>
      <c r="I143" s="223"/>
      <c r="J143" s="493">
        <v>60160</v>
      </c>
      <c r="K143" s="494" t="s">
        <v>592</v>
      </c>
      <c r="L143" s="495">
        <f>Zip!$J143</f>
        <v>60160</v>
      </c>
    </row>
    <row r="144" spans="2:12" x14ac:dyDescent="0.25">
      <c r="B144" s="438">
        <v>60161</v>
      </c>
      <c r="C144" s="428" t="s">
        <v>592</v>
      </c>
      <c r="I144" s="223"/>
      <c r="J144" s="493">
        <v>60161</v>
      </c>
      <c r="K144" s="494" t="s">
        <v>592</v>
      </c>
      <c r="L144" s="495">
        <f>Zip!$J144</f>
        <v>60161</v>
      </c>
    </row>
    <row r="145" spans="2:12" x14ac:dyDescent="0.25">
      <c r="B145" s="438">
        <v>60162</v>
      </c>
      <c r="C145" s="428" t="s">
        <v>593</v>
      </c>
      <c r="I145" s="223"/>
      <c r="J145" s="493">
        <v>60162</v>
      </c>
      <c r="K145" s="494" t="s">
        <v>593</v>
      </c>
      <c r="L145" s="495">
        <f>Zip!$J145</f>
        <v>60162</v>
      </c>
    </row>
    <row r="146" spans="2:12" x14ac:dyDescent="0.25">
      <c r="B146" s="438">
        <v>60163</v>
      </c>
      <c r="C146" s="428" t="s">
        <v>594</v>
      </c>
      <c r="I146" s="223"/>
      <c r="J146" s="493">
        <v>60163</v>
      </c>
      <c r="K146" s="494" t="s">
        <v>594</v>
      </c>
      <c r="L146" s="495">
        <f>Zip!$J146</f>
        <v>60163</v>
      </c>
    </row>
    <row r="147" spans="2:12" x14ac:dyDescent="0.25">
      <c r="B147" s="438">
        <v>60164</v>
      </c>
      <c r="C147" s="428" t="s">
        <v>592</v>
      </c>
      <c r="I147" s="223"/>
      <c r="J147" s="493">
        <v>60164</v>
      </c>
      <c r="K147" s="494" t="s">
        <v>592</v>
      </c>
      <c r="L147" s="495">
        <f>Zip!$J147</f>
        <v>60164</v>
      </c>
    </row>
    <row r="148" spans="2:12" x14ac:dyDescent="0.25">
      <c r="B148" s="438">
        <v>60165</v>
      </c>
      <c r="C148" s="428" t="s">
        <v>595</v>
      </c>
      <c r="I148" s="223"/>
      <c r="J148" s="493">
        <v>60165</v>
      </c>
      <c r="K148" s="494" t="s">
        <v>595</v>
      </c>
      <c r="L148" s="495">
        <f>Zip!$J148</f>
        <v>60165</v>
      </c>
    </row>
    <row r="149" spans="2:12" x14ac:dyDescent="0.25">
      <c r="B149" s="438">
        <v>60168</v>
      </c>
      <c r="C149" s="428" t="s">
        <v>591</v>
      </c>
      <c r="I149" s="223"/>
      <c r="J149" s="493">
        <v>60168</v>
      </c>
      <c r="K149" s="494" t="s">
        <v>591</v>
      </c>
      <c r="L149" s="495">
        <f>Zip!$J149</f>
        <v>60168</v>
      </c>
    </row>
    <row r="150" spans="2:12" x14ac:dyDescent="0.25">
      <c r="B150" s="438">
        <v>60169</v>
      </c>
      <c r="C150" s="428" t="s">
        <v>596</v>
      </c>
      <c r="I150" s="223"/>
      <c r="J150" s="493">
        <v>60169</v>
      </c>
      <c r="K150" s="494" t="s">
        <v>596</v>
      </c>
      <c r="L150" s="495">
        <f>Zip!$J150</f>
        <v>60169</v>
      </c>
    </row>
    <row r="151" spans="2:12" x14ac:dyDescent="0.25">
      <c r="B151" s="438">
        <v>60170</v>
      </c>
      <c r="C151" s="428" t="s">
        <v>597</v>
      </c>
      <c r="I151" s="223"/>
      <c r="J151" s="493">
        <v>60170</v>
      </c>
      <c r="K151" s="494" t="s">
        <v>597</v>
      </c>
      <c r="L151" s="495">
        <f>Zip!$J151</f>
        <v>60170</v>
      </c>
    </row>
    <row r="152" spans="2:12" x14ac:dyDescent="0.25">
      <c r="B152" s="438">
        <v>60171</v>
      </c>
      <c r="C152" s="428" t="s">
        <v>598</v>
      </c>
      <c r="I152" s="223"/>
      <c r="J152" s="493">
        <v>60171</v>
      </c>
      <c r="K152" s="494" t="s">
        <v>598</v>
      </c>
      <c r="L152" s="495">
        <f>Zip!$J152</f>
        <v>60171</v>
      </c>
    </row>
    <row r="153" spans="2:12" x14ac:dyDescent="0.25">
      <c r="B153" s="438">
        <v>60172</v>
      </c>
      <c r="C153" s="428" t="s">
        <v>599</v>
      </c>
      <c r="I153" s="223"/>
      <c r="J153" s="493">
        <v>60172</v>
      </c>
      <c r="K153" s="494" t="s">
        <v>599</v>
      </c>
      <c r="L153" s="495">
        <f>Zip!$J153</f>
        <v>60172</v>
      </c>
    </row>
    <row r="154" spans="2:12" x14ac:dyDescent="0.25">
      <c r="B154" s="438">
        <v>60173</v>
      </c>
      <c r="C154" s="428" t="s">
        <v>591</v>
      </c>
      <c r="I154" s="223"/>
      <c r="J154" s="493">
        <v>60173</v>
      </c>
      <c r="K154" s="494" t="s">
        <v>591</v>
      </c>
      <c r="L154" s="495">
        <f>Zip!$J154</f>
        <v>60173</v>
      </c>
    </row>
    <row r="155" spans="2:12" x14ac:dyDescent="0.25">
      <c r="B155" s="438">
        <v>60174</v>
      </c>
      <c r="C155" s="428" t="s">
        <v>600</v>
      </c>
      <c r="I155" s="223"/>
      <c r="J155" s="493">
        <v>60174</v>
      </c>
      <c r="K155" s="494" t="s">
        <v>600</v>
      </c>
      <c r="L155" s="495">
        <f>Zip!$J155</f>
        <v>60174</v>
      </c>
    </row>
    <row r="156" spans="2:12" x14ac:dyDescent="0.25">
      <c r="B156" s="438">
        <v>60175</v>
      </c>
      <c r="C156" s="428" t="s">
        <v>600</v>
      </c>
      <c r="I156" s="223"/>
      <c r="J156" s="493">
        <v>60175</v>
      </c>
      <c r="K156" s="494" t="s">
        <v>600</v>
      </c>
      <c r="L156" s="495">
        <f>Zip!$J156</f>
        <v>60175</v>
      </c>
    </row>
    <row r="157" spans="2:12" x14ac:dyDescent="0.25">
      <c r="B157" s="438">
        <v>60176</v>
      </c>
      <c r="C157" s="428" t="s">
        <v>601</v>
      </c>
      <c r="I157" s="223"/>
      <c r="J157" s="493">
        <v>60176</v>
      </c>
      <c r="K157" s="494" t="s">
        <v>601</v>
      </c>
      <c r="L157" s="495">
        <f>Zip!$J157</f>
        <v>60176</v>
      </c>
    </row>
    <row r="158" spans="2:12" x14ac:dyDescent="0.25">
      <c r="B158" s="438">
        <v>60177</v>
      </c>
      <c r="C158" s="428" t="s">
        <v>602</v>
      </c>
      <c r="I158" s="223"/>
      <c r="J158" s="493">
        <v>60177</v>
      </c>
      <c r="K158" s="494" t="s">
        <v>602</v>
      </c>
      <c r="L158" s="495">
        <f>Zip!$J158</f>
        <v>60177</v>
      </c>
    </row>
    <row r="159" spans="2:12" x14ac:dyDescent="0.25">
      <c r="B159" s="438">
        <v>60178</v>
      </c>
      <c r="C159" s="428" t="s">
        <v>603</v>
      </c>
      <c r="I159" s="223"/>
      <c r="J159" s="493">
        <v>60178</v>
      </c>
      <c r="K159" s="494" t="s">
        <v>603</v>
      </c>
      <c r="L159" s="495">
        <f>Zip!$J159</f>
        <v>60178</v>
      </c>
    </row>
    <row r="160" spans="2:12" x14ac:dyDescent="0.25">
      <c r="B160" s="438">
        <v>60179</v>
      </c>
      <c r="C160" s="428" t="s">
        <v>596</v>
      </c>
      <c r="I160" s="223"/>
      <c r="J160" s="493">
        <v>60179</v>
      </c>
      <c r="K160" s="494" t="s">
        <v>596</v>
      </c>
      <c r="L160" s="495">
        <f>Zip!$J160</f>
        <v>60179</v>
      </c>
    </row>
    <row r="161" spans="2:12" x14ac:dyDescent="0.25">
      <c r="B161" s="438">
        <v>60180</v>
      </c>
      <c r="C161" s="428" t="s">
        <v>604</v>
      </c>
      <c r="I161" s="223"/>
      <c r="J161" s="493">
        <v>60180</v>
      </c>
      <c r="K161" s="494" t="s">
        <v>604</v>
      </c>
      <c r="L161" s="495">
        <f>Zip!$J161</f>
        <v>60180</v>
      </c>
    </row>
    <row r="162" spans="2:12" x14ac:dyDescent="0.25">
      <c r="B162" s="438">
        <v>60181</v>
      </c>
      <c r="C162" s="428" t="s">
        <v>605</v>
      </c>
      <c r="I162" s="223"/>
      <c r="J162" s="493">
        <v>60181</v>
      </c>
      <c r="K162" s="494" t="s">
        <v>605</v>
      </c>
      <c r="L162" s="495">
        <f>Zip!$J162</f>
        <v>60181</v>
      </c>
    </row>
    <row r="163" spans="2:12" x14ac:dyDescent="0.25">
      <c r="B163" s="438">
        <v>60183</v>
      </c>
      <c r="C163" s="428" t="s">
        <v>606</v>
      </c>
      <c r="I163" s="223"/>
      <c r="J163" s="493">
        <v>60183</v>
      </c>
      <c r="K163" s="494" t="s">
        <v>606</v>
      </c>
      <c r="L163" s="495">
        <f>Zip!$J163</f>
        <v>60183</v>
      </c>
    </row>
    <row r="164" spans="2:12" x14ac:dyDescent="0.25">
      <c r="B164" s="438">
        <v>60184</v>
      </c>
      <c r="C164" s="428" t="s">
        <v>607</v>
      </c>
      <c r="I164" s="223"/>
      <c r="J164" s="493">
        <v>60184</v>
      </c>
      <c r="K164" s="494" t="s">
        <v>607</v>
      </c>
      <c r="L164" s="495">
        <f>Zip!$J164</f>
        <v>60184</v>
      </c>
    </row>
    <row r="165" spans="2:12" x14ac:dyDescent="0.25">
      <c r="B165" s="438">
        <v>60185</v>
      </c>
      <c r="C165" s="428" t="s">
        <v>608</v>
      </c>
      <c r="I165" s="223"/>
      <c r="J165" s="493">
        <v>60185</v>
      </c>
      <c r="K165" s="494" t="s">
        <v>608</v>
      </c>
      <c r="L165" s="495">
        <f>Zip!$J165</f>
        <v>60185</v>
      </c>
    </row>
    <row r="166" spans="2:12" x14ac:dyDescent="0.25">
      <c r="B166" s="438">
        <v>60186</v>
      </c>
      <c r="C166" s="428" t="s">
        <v>608</v>
      </c>
      <c r="I166" s="223"/>
      <c r="J166" s="493">
        <v>60186</v>
      </c>
      <c r="K166" s="494" t="s">
        <v>608</v>
      </c>
      <c r="L166" s="495">
        <f>Zip!$J166</f>
        <v>60186</v>
      </c>
    </row>
    <row r="167" spans="2:12" x14ac:dyDescent="0.25">
      <c r="B167" s="438">
        <v>60187</v>
      </c>
      <c r="C167" s="428" t="s">
        <v>609</v>
      </c>
      <c r="I167" s="223"/>
      <c r="J167" s="493">
        <v>60187</v>
      </c>
      <c r="K167" s="494" t="s">
        <v>609</v>
      </c>
      <c r="L167" s="495">
        <f>Zip!$J167</f>
        <v>60187</v>
      </c>
    </row>
    <row r="168" spans="2:12" x14ac:dyDescent="0.25">
      <c r="B168" s="438">
        <v>60188</v>
      </c>
      <c r="C168" s="428" t="s">
        <v>560</v>
      </c>
      <c r="I168" s="223"/>
      <c r="J168" s="493">
        <v>60188</v>
      </c>
      <c r="K168" s="494" t="s">
        <v>560</v>
      </c>
      <c r="L168" s="495">
        <f>Zip!$J168</f>
        <v>60188</v>
      </c>
    </row>
    <row r="169" spans="2:12" x14ac:dyDescent="0.25">
      <c r="B169" s="438">
        <v>60189</v>
      </c>
      <c r="C169" s="428" t="s">
        <v>609</v>
      </c>
      <c r="I169" s="223"/>
      <c r="J169" s="493">
        <v>60189</v>
      </c>
      <c r="K169" s="494" t="s">
        <v>609</v>
      </c>
      <c r="L169" s="495">
        <f>Zip!$J169</f>
        <v>60189</v>
      </c>
    </row>
    <row r="170" spans="2:12" x14ac:dyDescent="0.25">
      <c r="B170" s="438">
        <v>60190</v>
      </c>
      <c r="C170" s="428" t="s">
        <v>610</v>
      </c>
      <c r="I170" s="223"/>
      <c r="J170" s="493">
        <v>60190</v>
      </c>
      <c r="K170" s="494" t="s">
        <v>610</v>
      </c>
      <c r="L170" s="495">
        <f>Zip!$J170</f>
        <v>60190</v>
      </c>
    </row>
    <row r="171" spans="2:12" x14ac:dyDescent="0.25">
      <c r="B171" s="438">
        <v>60191</v>
      </c>
      <c r="C171" s="428" t="s">
        <v>611</v>
      </c>
      <c r="I171" s="223"/>
      <c r="J171" s="493">
        <v>60191</v>
      </c>
      <c r="K171" s="494" t="s">
        <v>611</v>
      </c>
      <c r="L171" s="495">
        <f>Zip!$J171</f>
        <v>60191</v>
      </c>
    </row>
    <row r="172" spans="2:12" x14ac:dyDescent="0.25">
      <c r="B172" s="438">
        <v>60192</v>
      </c>
      <c r="C172" s="428" t="s">
        <v>596</v>
      </c>
      <c r="I172" s="223"/>
      <c r="J172" s="493">
        <v>60192</v>
      </c>
      <c r="K172" s="494" t="s">
        <v>596</v>
      </c>
      <c r="L172" s="495">
        <f>Zip!$J172</f>
        <v>60192</v>
      </c>
    </row>
    <row r="173" spans="2:12" x14ac:dyDescent="0.25">
      <c r="B173" s="438">
        <v>60193</v>
      </c>
      <c r="C173" s="428" t="s">
        <v>591</v>
      </c>
      <c r="I173" s="223"/>
      <c r="J173" s="493">
        <v>60193</v>
      </c>
      <c r="K173" s="494" t="s">
        <v>591</v>
      </c>
      <c r="L173" s="495">
        <f>Zip!$J173</f>
        <v>60193</v>
      </c>
    </row>
    <row r="174" spans="2:12" x14ac:dyDescent="0.25">
      <c r="B174" s="438">
        <v>60194</v>
      </c>
      <c r="C174" s="428" t="s">
        <v>591</v>
      </c>
      <c r="I174" s="223"/>
      <c r="J174" s="493">
        <v>60194</v>
      </c>
      <c r="K174" s="494" t="s">
        <v>591</v>
      </c>
      <c r="L174" s="495">
        <f>Zip!$J174</f>
        <v>60194</v>
      </c>
    </row>
    <row r="175" spans="2:12" x14ac:dyDescent="0.25">
      <c r="B175" s="438">
        <v>60195</v>
      </c>
      <c r="C175" s="428" t="s">
        <v>591</v>
      </c>
      <c r="I175" s="223"/>
      <c r="J175" s="493">
        <v>60195</v>
      </c>
      <c r="K175" s="494" t="s">
        <v>591</v>
      </c>
      <c r="L175" s="495">
        <f>Zip!$J175</f>
        <v>60195</v>
      </c>
    </row>
    <row r="176" spans="2:12" x14ac:dyDescent="0.25">
      <c r="B176" s="438">
        <v>60196</v>
      </c>
      <c r="C176" s="428" t="s">
        <v>591</v>
      </c>
      <c r="I176" s="223"/>
      <c r="J176" s="493">
        <v>60196</v>
      </c>
      <c r="K176" s="494" t="s">
        <v>591</v>
      </c>
      <c r="L176" s="495">
        <f>Zip!$J176</f>
        <v>60196</v>
      </c>
    </row>
    <row r="177" spans="2:12" x14ac:dyDescent="0.25">
      <c r="B177" s="438">
        <v>60197</v>
      </c>
      <c r="C177" s="428" t="s">
        <v>560</v>
      </c>
      <c r="I177" s="223"/>
      <c r="J177" s="493">
        <v>60197</v>
      </c>
      <c r="K177" s="494" t="s">
        <v>560</v>
      </c>
      <c r="L177" s="495">
        <f>Zip!$J177</f>
        <v>60197</v>
      </c>
    </row>
    <row r="178" spans="2:12" x14ac:dyDescent="0.25">
      <c r="B178" s="438">
        <v>60199</v>
      </c>
      <c r="C178" s="428" t="s">
        <v>560</v>
      </c>
      <c r="I178" s="223"/>
      <c r="J178" s="493">
        <v>60199</v>
      </c>
      <c r="K178" s="494" t="s">
        <v>560</v>
      </c>
      <c r="L178" s="495">
        <f>Zip!$J178</f>
        <v>60199</v>
      </c>
    </row>
    <row r="179" spans="2:12" x14ac:dyDescent="0.25">
      <c r="B179" s="438">
        <v>60201</v>
      </c>
      <c r="C179" s="428" t="s">
        <v>612</v>
      </c>
      <c r="I179" s="223"/>
      <c r="J179" s="493">
        <v>60201</v>
      </c>
      <c r="K179" s="494" t="s">
        <v>612</v>
      </c>
      <c r="L179" s="495">
        <f>Zip!$J179</f>
        <v>60201</v>
      </c>
    </row>
    <row r="180" spans="2:12" x14ac:dyDescent="0.25">
      <c r="B180" s="438">
        <v>60202</v>
      </c>
      <c r="C180" s="428" t="s">
        <v>612</v>
      </c>
      <c r="I180" s="223"/>
      <c r="J180" s="493">
        <v>60202</v>
      </c>
      <c r="K180" s="494" t="s">
        <v>612</v>
      </c>
      <c r="L180" s="495">
        <f>Zip!$J180</f>
        <v>60202</v>
      </c>
    </row>
    <row r="181" spans="2:12" x14ac:dyDescent="0.25">
      <c r="B181" s="438">
        <v>60203</v>
      </c>
      <c r="C181" s="428" t="s">
        <v>612</v>
      </c>
      <c r="I181" s="223"/>
      <c r="J181" s="493">
        <v>60203</v>
      </c>
      <c r="K181" s="494" t="s">
        <v>612</v>
      </c>
      <c r="L181" s="495">
        <f>Zip!$J181</f>
        <v>60203</v>
      </c>
    </row>
    <row r="182" spans="2:12" x14ac:dyDescent="0.25">
      <c r="B182" s="438">
        <v>60204</v>
      </c>
      <c r="C182" s="428" t="s">
        <v>612</v>
      </c>
      <c r="I182" s="223"/>
      <c r="J182" s="493">
        <v>60204</v>
      </c>
      <c r="K182" s="494" t="s">
        <v>612</v>
      </c>
      <c r="L182" s="495">
        <f>Zip!$J182</f>
        <v>60204</v>
      </c>
    </row>
    <row r="183" spans="2:12" x14ac:dyDescent="0.25">
      <c r="B183" s="438">
        <v>60208</v>
      </c>
      <c r="C183" s="428" t="s">
        <v>612</v>
      </c>
      <c r="I183" s="223"/>
      <c r="J183" s="493">
        <v>60208</v>
      </c>
      <c r="K183" s="494" t="s">
        <v>612</v>
      </c>
      <c r="L183" s="495">
        <f>Zip!$J183</f>
        <v>60208</v>
      </c>
    </row>
    <row r="184" spans="2:12" x14ac:dyDescent="0.25">
      <c r="B184" s="438">
        <v>60209</v>
      </c>
      <c r="C184" s="428" t="s">
        <v>612</v>
      </c>
      <c r="I184" s="223"/>
      <c r="J184" s="493">
        <v>60209</v>
      </c>
      <c r="K184" s="494" t="s">
        <v>612</v>
      </c>
      <c r="L184" s="495">
        <f>Zip!$J184</f>
        <v>60209</v>
      </c>
    </row>
    <row r="185" spans="2:12" x14ac:dyDescent="0.25">
      <c r="B185" s="438">
        <v>60296</v>
      </c>
      <c r="C185" s="428" t="s">
        <v>487</v>
      </c>
      <c r="I185" s="223"/>
      <c r="J185" s="493">
        <v>60296</v>
      </c>
      <c r="K185" s="494" t="s">
        <v>487</v>
      </c>
      <c r="L185" s="495">
        <f>Zip!$J185</f>
        <v>60296</v>
      </c>
    </row>
    <row r="186" spans="2:12" x14ac:dyDescent="0.25">
      <c r="B186" s="438">
        <v>60297</v>
      </c>
      <c r="C186" s="428" t="s">
        <v>487</v>
      </c>
      <c r="I186" s="223"/>
      <c r="J186" s="493">
        <v>60297</v>
      </c>
      <c r="K186" s="494" t="s">
        <v>487</v>
      </c>
      <c r="L186" s="495">
        <f>Zip!$J186</f>
        <v>60297</v>
      </c>
    </row>
    <row r="187" spans="2:12" x14ac:dyDescent="0.25">
      <c r="B187" s="438">
        <v>60301</v>
      </c>
      <c r="C187" s="428" t="s">
        <v>613</v>
      </c>
      <c r="I187" s="223"/>
      <c r="J187" s="493">
        <v>60301</v>
      </c>
      <c r="K187" s="494" t="s">
        <v>613</v>
      </c>
      <c r="L187" s="495">
        <f>Zip!$J187</f>
        <v>60301</v>
      </c>
    </row>
    <row r="188" spans="2:12" x14ac:dyDescent="0.25">
      <c r="B188" s="438">
        <v>60302</v>
      </c>
      <c r="C188" s="428" t="s">
        <v>613</v>
      </c>
      <c r="I188" s="223"/>
      <c r="J188" s="493">
        <v>60302</v>
      </c>
      <c r="K188" s="494" t="s">
        <v>613</v>
      </c>
      <c r="L188" s="495">
        <f>Zip!$J188</f>
        <v>60302</v>
      </c>
    </row>
    <row r="189" spans="2:12" x14ac:dyDescent="0.25">
      <c r="B189" s="438">
        <v>60303</v>
      </c>
      <c r="C189" s="428" t="s">
        <v>613</v>
      </c>
      <c r="I189" s="223"/>
      <c r="J189" s="493">
        <v>60303</v>
      </c>
      <c r="K189" s="494" t="s">
        <v>613</v>
      </c>
      <c r="L189" s="495">
        <f>Zip!$J189</f>
        <v>60303</v>
      </c>
    </row>
    <row r="190" spans="2:12" x14ac:dyDescent="0.25">
      <c r="B190" s="438">
        <v>60304</v>
      </c>
      <c r="C190" s="428" t="s">
        <v>613</v>
      </c>
      <c r="I190" s="223"/>
      <c r="J190" s="493">
        <v>60304</v>
      </c>
      <c r="K190" s="494" t="s">
        <v>613</v>
      </c>
      <c r="L190" s="495">
        <f>Zip!$J190</f>
        <v>60304</v>
      </c>
    </row>
    <row r="191" spans="2:12" x14ac:dyDescent="0.25">
      <c r="B191" s="438">
        <v>60305</v>
      </c>
      <c r="C191" s="428" t="s">
        <v>614</v>
      </c>
      <c r="I191" s="223"/>
      <c r="J191" s="493">
        <v>60305</v>
      </c>
      <c r="K191" s="494" t="s">
        <v>614</v>
      </c>
      <c r="L191" s="495">
        <f>Zip!$J191</f>
        <v>60305</v>
      </c>
    </row>
    <row r="192" spans="2:12" x14ac:dyDescent="0.25">
      <c r="B192" s="438">
        <v>60399</v>
      </c>
      <c r="C192" s="428" t="s">
        <v>611</v>
      </c>
      <c r="I192" s="223"/>
      <c r="J192" s="493">
        <v>60399</v>
      </c>
      <c r="K192" s="494" t="s">
        <v>611</v>
      </c>
      <c r="L192" s="495">
        <f>Zip!$J192</f>
        <v>60399</v>
      </c>
    </row>
    <row r="193" spans="2:12" x14ac:dyDescent="0.25">
      <c r="B193" s="438">
        <v>60401</v>
      </c>
      <c r="C193" s="428" t="s">
        <v>615</v>
      </c>
      <c r="I193" s="223"/>
      <c r="J193" s="493">
        <v>60401</v>
      </c>
      <c r="K193" s="494" t="s">
        <v>615</v>
      </c>
      <c r="L193" s="495">
        <f>Zip!$J193</f>
        <v>60401</v>
      </c>
    </row>
    <row r="194" spans="2:12" x14ac:dyDescent="0.25">
      <c r="B194" s="438">
        <v>60402</v>
      </c>
      <c r="C194" s="428" t="s">
        <v>616</v>
      </c>
      <c r="I194" s="223"/>
      <c r="J194" s="493">
        <v>60402</v>
      </c>
      <c r="K194" s="494" t="s">
        <v>616</v>
      </c>
      <c r="L194" s="495">
        <f>Zip!$J194</f>
        <v>60402</v>
      </c>
    </row>
    <row r="195" spans="2:12" x14ac:dyDescent="0.25">
      <c r="B195" s="438">
        <v>60403</v>
      </c>
      <c r="C195" s="428" t="s">
        <v>617</v>
      </c>
      <c r="I195" s="223"/>
      <c r="J195" s="493">
        <v>60403</v>
      </c>
      <c r="K195" s="494" t="s">
        <v>617</v>
      </c>
      <c r="L195" s="495">
        <f>Zip!$J195</f>
        <v>60403</v>
      </c>
    </row>
    <row r="196" spans="2:12" x14ac:dyDescent="0.25">
      <c r="B196" s="438">
        <v>60404</v>
      </c>
      <c r="C196" s="428" t="s">
        <v>618</v>
      </c>
      <c r="I196" s="223"/>
      <c r="J196" s="493">
        <v>60404</v>
      </c>
      <c r="K196" s="494" t="s">
        <v>618</v>
      </c>
      <c r="L196" s="495">
        <f>Zip!$J196</f>
        <v>60404</v>
      </c>
    </row>
    <row r="197" spans="2:12" x14ac:dyDescent="0.25">
      <c r="B197" s="438">
        <v>60406</v>
      </c>
      <c r="C197" s="428" t="s">
        <v>619</v>
      </c>
      <c r="I197" s="223"/>
      <c r="J197" s="493">
        <v>60406</v>
      </c>
      <c r="K197" s="494" t="s">
        <v>619</v>
      </c>
      <c r="L197" s="495">
        <f>Zip!$J197</f>
        <v>60406</v>
      </c>
    </row>
    <row r="198" spans="2:12" x14ac:dyDescent="0.25">
      <c r="B198" s="438">
        <v>60407</v>
      </c>
      <c r="C198" s="428" t="s">
        <v>620</v>
      </c>
      <c r="I198" s="223"/>
      <c r="J198" s="493">
        <v>60407</v>
      </c>
      <c r="K198" s="494" t="s">
        <v>620</v>
      </c>
      <c r="L198" s="495">
        <f>Zip!$J198</f>
        <v>60407</v>
      </c>
    </row>
    <row r="199" spans="2:12" x14ac:dyDescent="0.25">
      <c r="B199" s="438">
        <v>60408</v>
      </c>
      <c r="C199" s="428" t="s">
        <v>621</v>
      </c>
      <c r="I199" s="223"/>
      <c r="J199" s="493">
        <v>60408</v>
      </c>
      <c r="K199" s="494" t="s">
        <v>621</v>
      </c>
      <c r="L199" s="495">
        <f>Zip!$J199</f>
        <v>60408</v>
      </c>
    </row>
    <row r="200" spans="2:12" x14ac:dyDescent="0.25">
      <c r="B200" s="438">
        <v>60409</v>
      </c>
      <c r="C200" s="428" t="s">
        <v>622</v>
      </c>
      <c r="I200" s="223"/>
      <c r="J200" s="493">
        <v>60409</v>
      </c>
      <c r="K200" s="494" t="s">
        <v>622</v>
      </c>
      <c r="L200" s="495">
        <f>Zip!$J200</f>
        <v>60409</v>
      </c>
    </row>
    <row r="201" spans="2:12" x14ac:dyDescent="0.25">
      <c r="B201" s="438">
        <v>60410</v>
      </c>
      <c r="C201" s="428" t="s">
        <v>623</v>
      </c>
      <c r="I201" s="223"/>
      <c r="J201" s="493">
        <v>60410</v>
      </c>
      <c r="K201" s="494" t="s">
        <v>623</v>
      </c>
      <c r="L201" s="495">
        <f>Zip!$J201</f>
        <v>60410</v>
      </c>
    </row>
    <row r="202" spans="2:12" x14ac:dyDescent="0.25">
      <c r="B202" s="438">
        <v>60411</v>
      </c>
      <c r="C202" s="428" t="s">
        <v>624</v>
      </c>
      <c r="I202" s="223"/>
      <c r="J202" s="493">
        <v>60411</v>
      </c>
      <c r="K202" s="494" t="s">
        <v>624</v>
      </c>
      <c r="L202" s="495">
        <f>Zip!$J202</f>
        <v>60411</v>
      </c>
    </row>
    <row r="203" spans="2:12" x14ac:dyDescent="0.25">
      <c r="B203" s="438">
        <v>60412</v>
      </c>
      <c r="C203" s="428" t="s">
        <v>624</v>
      </c>
      <c r="I203" s="223"/>
      <c r="J203" s="493">
        <v>60412</v>
      </c>
      <c r="K203" s="494" t="s">
        <v>624</v>
      </c>
      <c r="L203" s="495">
        <f>Zip!$J203</f>
        <v>60412</v>
      </c>
    </row>
    <row r="204" spans="2:12" x14ac:dyDescent="0.25">
      <c r="B204" s="438">
        <v>60415</v>
      </c>
      <c r="C204" s="428" t="s">
        <v>625</v>
      </c>
      <c r="I204" s="223"/>
      <c r="J204" s="493">
        <v>60415</v>
      </c>
      <c r="K204" s="494" t="s">
        <v>625</v>
      </c>
      <c r="L204" s="495">
        <f>Zip!$J204</f>
        <v>60415</v>
      </c>
    </row>
    <row r="205" spans="2:12" x14ac:dyDescent="0.25">
      <c r="B205" s="438">
        <v>60416</v>
      </c>
      <c r="C205" s="428" t="s">
        <v>626</v>
      </c>
      <c r="I205" s="223"/>
      <c r="J205" s="493">
        <v>60416</v>
      </c>
      <c r="K205" s="494" t="s">
        <v>626</v>
      </c>
      <c r="L205" s="495">
        <f>Zip!$J205</f>
        <v>60416</v>
      </c>
    </row>
    <row r="206" spans="2:12" x14ac:dyDescent="0.25">
      <c r="B206" s="438">
        <v>60417</v>
      </c>
      <c r="C206" s="428" t="s">
        <v>627</v>
      </c>
      <c r="I206" s="223"/>
      <c r="J206" s="493">
        <v>60417</v>
      </c>
      <c r="K206" s="494" t="s">
        <v>627</v>
      </c>
      <c r="L206" s="495">
        <f>Zip!$J206</f>
        <v>60417</v>
      </c>
    </row>
    <row r="207" spans="2:12" x14ac:dyDescent="0.25">
      <c r="B207" s="438">
        <v>60419</v>
      </c>
      <c r="C207" s="428" t="s">
        <v>628</v>
      </c>
      <c r="I207" s="223"/>
      <c r="J207" s="493">
        <v>60419</v>
      </c>
      <c r="K207" s="494" t="s">
        <v>628</v>
      </c>
      <c r="L207" s="495">
        <f>Zip!$J207</f>
        <v>60419</v>
      </c>
    </row>
    <row r="208" spans="2:12" x14ac:dyDescent="0.25">
      <c r="B208" s="438">
        <v>60420</v>
      </c>
      <c r="C208" s="428" t="s">
        <v>629</v>
      </c>
      <c r="I208" s="223"/>
      <c r="J208" s="493">
        <v>60420</v>
      </c>
      <c r="K208" s="494" t="s">
        <v>629</v>
      </c>
      <c r="L208" s="495">
        <f>Zip!$J208</f>
        <v>60420</v>
      </c>
    </row>
    <row r="209" spans="2:12" x14ac:dyDescent="0.25">
      <c r="B209" s="438">
        <v>60421</v>
      </c>
      <c r="C209" s="428" t="s">
        <v>631</v>
      </c>
      <c r="I209" s="223"/>
      <c r="J209" s="493">
        <v>60421</v>
      </c>
      <c r="K209" s="494" t="s">
        <v>631</v>
      </c>
      <c r="L209" s="495">
        <f>Zip!$J209</f>
        <v>60421</v>
      </c>
    </row>
    <row r="210" spans="2:12" x14ac:dyDescent="0.25">
      <c r="B210" s="438">
        <v>60422</v>
      </c>
      <c r="C210" s="428" t="s">
        <v>632</v>
      </c>
      <c r="I210" s="223"/>
      <c r="J210" s="493">
        <v>60422</v>
      </c>
      <c r="K210" s="494" t="s">
        <v>632</v>
      </c>
      <c r="L210" s="495">
        <f>Zip!$J210</f>
        <v>60422</v>
      </c>
    </row>
    <row r="211" spans="2:12" x14ac:dyDescent="0.25">
      <c r="B211" s="438">
        <v>60423</v>
      </c>
      <c r="C211" s="428" t="s">
        <v>633</v>
      </c>
      <c r="I211" s="223"/>
      <c r="J211" s="493">
        <v>60423</v>
      </c>
      <c r="K211" s="494" t="s">
        <v>633</v>
      </c>
      <c r="L211" s="495">
        <f>Zip!$J211</f>
        <v>60423</v>
      </c>
    </row>
    <row r="212" spans="2:12" x14ac:dyDescent="0.25">
      <c r="B212" s="438">
        <v>60424</v>
      </c>
      <c r="C212" s="428" t="s">
        <v>634</v>
      </c>
      <c r="I212" s="223"/>
      <c r="J212" s="493">
        <v>60424</v>
      </c>
      <c r="K212" s="494" t="s">
        <v>634</v>
      </c>
      <c r="L212" s="495">
        <f>Zip!$J212</f>
        <v>60424</v>
      </c>
    </row>
    <row r="213" spans="2:12" x14ac:dyDescent="0.25">
      <c r="B213" s="438">
        <v>60425</v>
      </c>
      <c r="C213" s="428" t="s">
        <v>635</v>
      </c>
      <c r="I213" s="223"/>
      <c r="J213" s="493">
        <v>60425</v>
      </c>
      <c r="K213" s="494" t="s">
        <v>635</v>
      </c>
      <c r="L213" s="495">
        <f>Zip!$J213</f>
        <v>60425</v>
      </c>
    </row>
    <row r="214" spans="2:12" x14ac:dyDescent="0.25">
      <c r="B214" s="438">
        <v>60426</v>
      </c>
      <c r="C214" s="428" t="s">
        <v>636</v>
      </c>
      <c r="I214" s="223"/>
      <c r="J214" s="493">
        <v>60426</v>
      </c>
      <c r="K214" s="494" t="s">
        <v>636</v>
      </c>
      <c r="L214" s="495">
        <f>Zip!$J214</f>
        <v>60426</v>
      </c>
    </row>
    <row r="215" spans="2:12" x14ac:dyDescent="0.25">
      <c r="B215" s="438">
        <v>60428</v>
      </c>
      <c r="C215" s="428" t="s">
        <v>637</v>
      </c>
      <c r="I215" s="223"/>
      <c r="J215" s="493">
        <v>60428</v>
      </c>
      <c r="K215" s="494" t="s">
        <v>637</v>
      </c>
      <c r="L215" s="495">
        <f>Zip!$J215</f>
        <v>60428</v>
      </c>
    </row>
    <row r="216" spans="2:12" x14ac:dyDescent="0.25">
      <c r="B216" s="438">
        <v>60429</v>
      </c>
      <c r="C216" s="428" t="s">
        <v>638</v>
      </c>
      <c r="I216" s="223"/>
      <c r="J216" s="493">
        <v>60429</v>
      </c>
      <c r="K216" s="494" t="s">
        <v>638</v>
      </c>
      <c r="L216" s="495">
        <f>Zip!$J216</f>
        <v>60429</v>
      </c>
    </row>
    <row r="217" spans="2:12" x14ac:dyDescent="0.25">
      <c r="B217" s="438">
        <v>60430</v>
      </c>
      <c r="C217" s="428" t="s">
        <v>639</v>
      </c>
      <c r="I217" s="223"/>
      <c r="J217" s="493">
        <v>60430</v>
      </c>
      <c r="K217" s="494" t="s">
        <v>639</v>
      </c>
      <c r="L217" s="495">
        <f>Zip!$J217</f>
        <v>60430</v>
      </c>
    </row>
    <row r="218" spans="2:12" x14ac:dyDescent="0.25">
      <c r="B218" s="438">
        <v>60431</v>
      </c>
      <c r="C218" s="428" t="s">
        <v>640</v>
      </c>
      <c r="I218" s="223"/>
      <c r="J218" s="493">
        <v>60431</v>
      </c>
      <c r="K218" s="494" t="s">
        <v>640</v>
      </c>
      <c r="L218" s="495">
        <f>Zip!$J218</f>
        <v>60431</v>
      </c>
    </row>
    <row r="219" spans="2:12" x14ac:dyDescent="0.25">
      <c r="B219" s="438">
        <v>60432</v>
      </c>
      <c r="C219" s="428" t="s">
        <v>640</v>
      </c>
      <c r="I219" s="223"/>
      <c r="J219" s="493">
        <v>60432</v>
      </c>
      <c r="K219" s="494" t="s">
        <v>640</v>
      </c>
      <c r="L219" s="495">
        <f>Zip!$J219</f>
        <v>60432</v>
      </c>
    </row>
    <row r="220" spans="2:12" x14ac:dyDescent="0.25">
      <c r="B220" s="438">
        <v>60433</v>
      </c>
      <c r="C220" s="428" t="s">
        <v>640</v>
      </c>
      <c r="I220" s="223"/>
      <c r="J220" s="493">
        <v>60433</v>
      </c>
      <c r="K220" s="494" t="s">
        <v>640</v>
      </c>
      <c r="L220" s="495">
        <f>Zip!$J220</f>
        <v>60433</v>
      </c>
    </row>
    <row r="221" spans="2:12" x14ac:dyDescent="0.25">
      <c r="B221" s="438">
        <v>60434</v>
      </c>
      <c r="C221" s="428" t="s">
        <v>640</v>
      </c>
      <c r="I221" s="223"/>
      <c r="J221" s="493">
        <v>60434</v>
      </c>
      <c r="K221" s="494" t="s">
        <v>640</v>
      </c>
      <c r="L221" s="495">
        <f>Zip!$J221</f>
        <v>60434</v>
      </c>
    </row>
    <row r="222" spans="2:12" x14ac:dyDescent="0.25">
      <c r="B222" s="438">
        <v>60435</v>
      </c>
      <c r="C222" s="428" t="s">
        <v>640</v>
      </c>
      <c r="I222" s="223"/>
      <c r="J222" s="493">
        <v>60435</v>
      </c>
      <c r="K222" s="494" t="s">
        <v>640</v>
      </c>
      <c r="L222" s="495">
        <f>Zip!$J222</f>
        <v>60435</v>
      </c>
    </row>
    <row r="223" spans="2:12" x14ac:dyDescent="0.25">
      <c r="B223" s="438">
        <v>60436</v>
      </c>
      <c r="C223" s="428" t="s">
        <v>640</v>
      </c>
      <c r="I223" s="223"/>
      <c r="J223" s="493">
        <v>60436</v>
      </c>
      <c r="K223" s="494" t="s">
        <v>640</v>
      </c>
      <c r="L223" s="495">
        <f>Zip!$J223</f>
        <v>60436</v>
      </c>
    </row>
    <row r="224" spans="2:12" x14ac:dyDescent="0.25">
      <c r="B224" s="438">
        <v>60437</v>
      </c>
      <c r="C224" s="428" t="s">
        <v>641</v>
      </c>
      <c r="I224" s="223"/>
      <c r="J224" s="493">
        <v>60437</v>
      </c>
      <c r="K224" s="494" t="s">
        <v>641</v>
      </c>
      <c r="L224" s="495">
        <f>Zip!$J224</f>
        <v>60437</v>
      </c>
    </row>
    <row r="225" spans="2:12" x14ac:dyDescent="0.25">
      <c r="B225" s="438">
        <v>60438</v>
      </c>
      <c r="C225" s="428" t="s">
        <v>642</v>
      </c>
      <c r="I225" s="223"/>
      <c r="J225" s="493">
        <v>60438</v>
      </c>
      <c r="K225" s="494" t="s">
        <v>642</v>
      </c>
      <c r="L225" s="495">
        <f>Zip!$J225</f>
        <v>60438</v>
      </c>
    </row>
    <row r="226" spans="2:12" x14ac:dyDescent="0.25">
      <c r="B226" s="438">
        <v>60439</v>
      </c>
      <c r="C226" s="428" t="s">
        <v>643</v>
      </c>
      <c r="I226" s="223"/>
      <c r="J226" s="493">
        <v>60439</v>
      </c>
      <c r="K226" s="494" t="s">
        <v>643</v>
      </c>
      <c r="L226" s="495">
        <f>Zip!$J226</f>
        <v>60439</v>
      </c>
    </row>
    <row r="227" spans="2:12" x14ac:dyDescent="0.25">
      <c r="B227" s="438">
        <v>60440</v>
      </c>
      <c r="C227" s="428" t="s">
        <v>644</v>
      </c>
      <c r="I227" s="223"/>
      <c r="J227" s="493">
        <v>60440</v>
      </c>
      <c r="K227" s="494" t="s">
        <v>644</v>
      </c>
      <c r="L227" s="495">
        <f>Zip!$J227</f>
        <v>60440</v>
      </c>
    </row>
    <row r="228" spans="2:12" x14ac:dyDescent="0.25">
      <c r="B228" s="438">
        <v>60441</v>
      </c>
      <c r="C228" s="428" t="s">
        <v>645</v>
      </c>
      <c r="I228" s="223"/>
      <c r="J228" s="493">
        <v>60441</v>
      </c>
      <c r="K228" s="494" t="s">
        <v>645</v>
      </c>
      <c r="L228" s="495">
        <f>Zip!$J228</f>
        <v>60441</v>
      </c>
    </row>
    <row r="229" spans="2:12" x14ac:dyDescent="0.25">
      <c r="B229" s="438">
        <v>60442</v>
      </c>
      <c r="C229" s="428" t="s">
        <v>646</v>
      </c>
      <c r="I229" s="223"/>
      <c r="J229" s="493">
        <v>60442</v>
      </c>
      <c r="K229" s="494" t="s">
        <v>646</v>
      </c>
      <c r="L229" s="495">
        <f>Zip!$J229</f>
        <v>60442</v>
      </c>
    </row>
    <row r="230" spans="2:12" x14ac:dyDescent="0.25">
      <c r="B230" s="438">
        <v>60443</v>
      </c>
      <c r="C230" s="428" t="s">
        <v>647</v>
      </c>
      <c r="I230" s="223"/>
      <c r="J230" s="493">
        <v>60443</v>
      </c>
      <c r="K230" s="494" t="s">
        <v>647</v>
      </c>
      <c r="L230" s="495">
        <f>Zip!$J230</f>
        <v>60443</v>
      </c>
    </row>
    <row r="231" spans="2:12" x14ac:dyDescent="0.25">
      <c r="B231" s="438">
        <v>60444</v>
      </c>
      <c r="C231" s="428" t="s">
        <v>648</v>
      </c>
      <c r="I231" s="223"/>
      <c r="J231" s="493">
        <v>60444</v>
      </c>
      <c r="K231" s="494" t="s">
        <v>648</v>
      </c>
      <c r="L231" s="495">
        <f>Zip!$J231</f>
        <v>60444</v>
      </c>
    </row>
    <row r="232" spans="2:12" x14ac:dyDescent="0.25">
      <c r="B232" s="438">
        <v>60445</v>
      </c>
      <c r="C232" s="428" t="s">
        <v>649</v>
      </c>
      <c r="I232" s="223"/>
      <c r="J232" s="493">
        <v>60445</v>
      </c>
      <c r="K232" s="494" t="s">
        <v>649</v>
      </c>
      <c r="L232" s="495">
        <f>Zip!$J232</f>
        <v>60445</v>
      </c>
    </row>
    <row r="233" spans="2:12" x14ac:dyDescent="0.25">
      <c r="B233" s="438">
        <v>60446</v>
      </c>
      <c r="C233" s="428" t="s">
        <v>650</v>
      </c>
      <c r="I233" s="223"/>
      <c r="J233" s="493">
        <v>60446</v>
      </c>
      <c r="K233" s="494" t="s">
        <v>650</v>
      </c>
      <c r="L233" s="495">
        <f>Zip!$J233</f>
        <v>60446</v>
      </c>
    </row>
    <row r="234" spans="2:12" x14ac:dyDescent="0.25">
      <c r="B234" s="438">
        <v>60447</v>
      </c>
      <c r="C234" s="428" t="s">
        <v>651</v>
      </c>
      <c r="I234" s="223"/>
      <c r="J234" s="493">
        <v>60447</v>
      </c>
      <c r="K234" s="494" t="s">
        <v>651</v>
      </c>
      <c r="L234" s="495">
        <f>Zip!$J234</f>
        <v>60447</v>
      </c>
    </row>
    <row r="235" spans="2:12" x14ac:dyDescent="0.25">
      <c r="B235" s="438">
        <v>60448</v>
      </c>
      <c r="C235" s="428" t="s">
        <v>652</v>
      </c>
      <c r="I235" s="223"/>
      <c r="J235" s="493">
        <v>60448</v>
      </c>
      <c r="K235" s="494" t="s">
        <v>652</v>
      </c>
      <c r="L235" s="495">
        <f>Zip!$J235</f>
        <v>60448</v>
      </c>
    </row>
    <row r="236" spans="2:12" x14ac:dyDescent="0.25">
      <c r="B236" s="438">
        <v>60449</v>
      </c>
      <c r="C236" s="428" t="s">
        <v>653</v>
      </c>
      <c r="I236" s="223"/>
      <c r="J236" s="493">
        <v>60449</v>
      </c>
      <c r="K236" s="494" t="s">
        <v>653</v>
      </c>
      <c r="L236" s="495">
        <f>Zip!$J236</f>
        <v>60449</v>
      </c>
    </row>
    <row r="237" spans="2:12" x14ac:dyDescent="0.25">
      <c r="B237" s="438">
        <v>60450</v>
      </c>
      <c r="C237" s="428" t="s">
        <v>654</v>
      </c>
      <c r="I237" s="223"/>
      <c r="J237" s="493">
        <v>60450</v>
      </c>
      <c r="K237" s="494" t="s">
        <v>654</v>
      </c>
      <c r="L237" s="495">
        <f>Zip!$J237</f>
        <v>60450</v>
      </c>
    </row>
    <row r="238" spans="2:12" x14ac:dyDescent="0.25">
      <c r="B238" s="438">
        <v>60451</v>
      </c>
      <c r="C238" s="428" t="s">
        <v>655</v>
      </c>
      <c r="I238" s="223"/>
      <c r="J238" s="493">
        <v>60451</v>
      </c>
      <c r="K238" s="494" t="s">
        <v>655</v>
      </c>
      <c r="L238" s="495">
        <f>Zip!$J238</f>
        <v>60451</v>
      </c>
    </row>
    <row r="239" spans="2:12" x14ac:dyDescent="0.25">
      <c r="B239" s="438">
        <v>60452</v>
      </c>
      <c r="C239" s="428" t="s">
        <v>656</v>
      </c>
      <c r="I239" s="223"/>
      <c r="J239" s="493">
        <v>60452</v>
      </c>
      <c r="K239" s="494" t="s">
        <v>656</v>
      </c>
      <c r="L239" s="495">
        <f>Zip!$J239</f>
        <v>60452</v>
      </c>
    </row>
    <row r="240" spans="2:12" x14ac:dyDescent="0.25">
      <c r="B240" s="438">
        <v>60453</v>
      </c>
      <c r="C240" s="428" t="s">
        <v>657</v>
      </c>
      <c r="I240" s="223"/>
      <c r="J240" s="493">
        <v>60453</v>
      </c>
      <c r="K240" s="494" t="s">
        <v>657</v>
      </c>
      <c r="L240" s="495">
        <f>Zip!$J240</f>
        <v>60453</v>
      </c>
    </row>
    <row r="241" spans="2:12" x14ac:dyDescent="0.25">
      <c r="B241" s="438">
        <v>60454</v>
      </c>
      <c r="C241" s="428" t="s">
        <v>657</v>
      </c>
      <c r="I241" s="223"/>
      <c r="J241" s="493">
        <v>60454</v>
      </c>
      <c r="K241" s="494" t="s">
        <v>657</v>
      </c>
      <c r="L241" s="495">
        <f>Zip!$J241</f>
        <v>60454</v>
      </c>
    </row>
    <row r="242" spans="2:12" x14ac:dyDescent="0.25">
      <c r="B242" s="438">
        <v>60455</v>
      </c>
      <c r="C242" s="428" t="s">
        <v>658</v>
      </c>
      <c r="I242" s="223"/>
      <c r="J242" s="493">
        <v>60455</v>
      </c>
      <c r="K242" s="494" t="s">
        <v>658</v>
      </c>
      <c r="L242" s="495">
        <f>Zip!$J242</f>
        <v>60455</v>
      </c>
    </row>
    <row r="243" spans="2:12" x14ac:dyDescent="0.25">
      <c r="B243" s="438">
        <v>60456</v>
      </c>
      <c r="C243" s="428" t="s">
        <v>659</v>
      </c>
      <c r="I243" s="223"/>
      <c r="J243" s="493">
        <v>60456</v>
      </c>
      <c r="K243" s="494" t="s">
        <v>659</v>
      </c>
      <c r="L243" s="495">
        <f>Zip!$J243</f>
        <v>60456</v>
      </c>
    </row>
    <row r="244" spans="2:12" x14ac:dyDescent="0.25">
      <c r="B244" s="438">
        <v>60457</v>
      </c>
      <c r="C244" s="428" t="s">
        <v>660</v>
      </c>
      <c r="I244" s="223"/>
      <c r="J244" s="493">
        <v>60457</v>
      </c>
      <c r="K244" s="494" t="s">
        <v>660</v>
      </c>
      <c r="L244" s="495">
        <f>Zip!$J244</f>
        <v>60457</v>
      </c>
    </row>
    <row r="245" spans="2:12" x14ac:dyDescent="0.25">
      <c r="B245" s="438">
        <v>60458</v>
      </c>
      <c r="C245" s="428" t="s">
        <v>661</v>
      </c>
      <c r="I245" s="223"/>
      <c r="J245" s="493">
        <v>60458</v>
      </c>
      <c r="K245" s="494" t="s">
        <v>661</v>
      </c>
      <c r="L245" s="495">
        <f>Zip!$J245</f>
        <v>60458</v>
      </c>
    </row>
    <row r="246" spans="2:12" x14ac:dyDescent="0.25">
      <c r="B246" s="438">
        <v>60459</v>
      </c>
      <c r="C246" s="428" t="s">
        <v>662</v>
      </c>
      <c r="I246" s="223"/>
      <c r="J246" s="493">
        <v>60459</v>
      </c>
      <c r="K246" s="494" t="s">
        <v>662</v>
      </c>
      <c r="L246" s="495">
        <f>Zip!$J246</f>
        <v>60459</v>
      </c>
    </row>
    <row r="247" spans="2:12" x14ac:dyDescent="0.25">
      <c r="B247" s="438">
        <v>60460</v>
      </c>
      <c r="C247" s="428" t="s">
        <v>663</v>
      </c>
      <c r="I247" s="223"/>
      <c r="J247" s="493">
        <v>60460</v>
      </c>
      <c r="K247" s="494" t="s">
        <v>663</v>
      </c>
      <c r="L247" s="495">
        <f>Zip!$J247</f>
        <v>60460</v>
      </c>
    </row>
    <row r="248" spans="2:12" x14ac:dyDescent="0.25">
      <c r="B248" s="438">
        <v>60461</v>
      </c>
      <c r="C248" s="428" t="s">
        <v>664</v>
      </c>
      <c r="I248" s="223"/>
      <c r="J248" s="493">
        <v>60461</v>
      </c>
      <c r="K248" s="494" t="s">
        <v>664</v>
      </c>
      <c r="L248" s="495">
        <f>Zip!$J248</f>
        <v>60461</v>
      </c>
    </row>
    <row r="249" spans="2:12" x14ac:dyDescent="0.25">
      <c r="B249" s="438">
        <v>60462</v>
      </c>
      <c r="C249" s="428" t="s">
        <v>665</v>
      </c>
      <c r="I249" s="223"/>
      <c r="J249" s="493">
        <v>60462</v>
      </c>
      <c r="K249" s="494" t="s">
        <v>665</v>
      </c>
      <c r="L249" s="495">
        <f>Zip!$J249</f>
        <v>60462</v>
      </c>
    </row>
    <row r="250" spans="2:12" x14ac:dyDescent="0.25">
      <c r="B250" s="438">
        <v>60463</v>
      </c>
      <c r="C250" s="428" t="s">
        <v>666</v>
      </c>
      <c r="I250" s="223"/>
      <c r="J250" s="493">
        <v>60463</v>
      </c>
      <c r="K250" s="494" t="s">
        <v>666</v>
      </c>
      <c r="L250" s="495">
        <f>Zip!$J250</f>
        <v>60463</v>
      </c>
    </row>
    <row r="251" spans="2:12" x14ac:dyDescent="0.25">
      <c r="B251" s="438">
        <v>60464</v>
      </c>
      <c r="C251" s="428" t="s">
        <v>667</v>
      </c>
      <c r="I251" s="223"/>
      <c r="J251" s="493">
        <v>60464</v>
      </c>
      <c r="K251" s="494" t="s">
        <v>667</v>
      </c>
      <c r="L251" s="495">
        <f>Zip!$J251</f>
        <v>60464</v>
      </c>
    </row>
    <row r="252" spans="2:12" x14ac:dyDescent="0.25">
      <c r="B252" s="438">
        <v>60465</v>
      </c>
      <c r="C252" s="428" t="s">
        <v>668</v>
      </c>
      <c r="I252" s="223"/>
      <c r="J252" s="493">
        <v>60465</v>
      </c>
      <c r="K252" s="494" t="s">
        <v>668</v>
      </c>
      <c r="L252" s="495">
        <f>Zip!$J252</f>
        <v>60465</v>
      </c>
    </row>
    <row r="253" spans="2:12" x14ac:dyDescent="0.25">
      <c r="B253" s="438">
        <v>60466</v>
      </c>
      <c r="C253" s="428" t="s">
        <v>669</v>
      </c>
      <c r="I253" s="223"/>
      <c r="J253" s="493">
        <v>60466</v>
      </c>
      <c r="K253" s="494" t="s">
        <v>669</v>
      </c>
      <c r="L253" s="495">
        <f>Zip!$J253</f>
        <v>60466</v>
      </c>
    </row>
    <row r="254" spans="2:12" x14ac:dyDescent="0.25">
      <c r="B254" s="438">
        <v>60467</v>
      </c>
      <c r="C254" s="428" t="s">
        <v>665</v>
      </c>
      <c r="I254" s="223"/>
      <c r="J254" s="493">
        <v>60467</v>
      </c>
      <c r="K254" s="494" t="s">
        <v>665</v>
      </c>
      <c r="L254" s="495">
        <f>Zip!$J254</f>
        <v>60467</v>
      </c>
    </row>
    <row r="255" spans="2:12" x14ac:dyDescent="0.25">
      <c r="B255" s="438">
        <v>60468</v>
      </c>
      <c r="C255" s="428" t="s">
        <v>670</v>
      </c>
      <c r="I255" s="223"/>
      <c r="J255" s="493">
        <v>60468</v>
      </c>
      <c r="K255" s="494" t="s">
        <v>670</v>
      </c>
      <c r="L255" s="495">
        <f>Zip!$J255</f>
        <v>60468</v>
      </c>
    </row>
    <row r="256" spans="2:12" x14ac:dyDescent="0.25">
      <c r="B256" s="438">
        <v>60469</v>
      </c>
      <c r="C256" s="428" t="s">
        <v>671</v>
      </c>
      <c r="I256" s="223"/>
      <c r="J256" s="493">
        <v>60469</v>
      </c>
      <c r="K256" s="494" t="s">
        <v>671</v>
      </c>
      <c r="L256" s="495">
        <f>Zip!$J256</f>
        <v>60469</v>
      </c>
    </row>
    <row r="257" spans="2:12" x14ac:dyDescent="0.25">
      <c r="B257" s="438">
        <v>60470</v>
      </c>
      <c r="C257" s="428" t="s">
        <v>672</v>
      </c>
      <c r="I257" s="223"/>
      <c r="J257" s="493">
        <v>60470</v>
      </c>
      <c r="K257" s="494" t="s">
        <v>672</v>
      </c>
      <c r="L257" s="495">
        <f>Zip!$J257</f>
        <v>60470</v>
      </c>
    </row>
    <row r="258" spans="2:12" x14ac:dyDescent="0.25">
      <c r="B258" s="438">
        <v>60471</v>
      </c>
      <c r="C258" s="428" t="s">
        <v>674</v>
      </c>
      <c r="I258" s="223"/>
      <c r="J258" s="493">
        <v>60471</v>
      </c>
      <c r="K258" s="494" t="s">
        <v>674</v>
      </c>
      <c r="L258" s="495">
        <f>Zip!$J258</f>
        <v>60471</v>
      </c>
    </row>
    <row r="259" spans="2:12" x14ac:dyDescent="0.25">
      <c r="B259" s="438">
        <v>60472</v>
      </c>
      <c r="C259" s="428" t="s">
        <v>675</v>
      </c>
      <c r="I259" s="223"/>
      <c r="J259" s="493">
        <v>60472</v>
      </c>
      <c r="K259" s="494" t="s">
        <v>675</v>
      </c>
      <c r="L259" s="495">
        <f>Zip!$J259</f>
        <v>60472</v>
      </c>
    </row>
    <row r="260" spans="2:12" x14ac:dyDescent="0.25">
      <c r="B260" s="438">
        <v>60473</v>
      </c>
      <c r="C260" s="428" t="s">
        <v>676</v>
      </c>
      <c r="I260" s="223"/>
      <c r="J260" s="493">
        <v>60473</v>
      </c>
      <c r="K260" s="494" t="s">
        <v>676</v>
      </c>
      <c r="L260" s="495">
        <f>Zip!$J260</f>
        <v>60473</v>
      </c>
    </row>
    <row r="261" spans="2:12" x14ac:dyDescent="0.25">
      <c r="B261" s="438">
        <v>60474</v>
      </c>
      <c r="C261" s="428" t="s">
        <v>677</v>
      </c>
      <c r="I261" s="223"/>
      <c r="J261" s="493">
        <v>60474</v>
      </c>
      <c r="K261" s="494" t="s">
        <v>677</v>
      </c>
      <c r="L261" s="495">
        <f>Zip!$J261</f>
        <v>60474</v>
      </c>
    </row>
    <row r="262" spans="2:12" x14ac:dyDescent="0.25">
      <c r="B262" s="438">
        <v>60475</v>
      </c>
      <c r="C262" s="428" t="s">
        <v>678</v>
      </c>
      <c r="I262" s="223"/>
      <c r="J262" s="493">
        <v>60475</v>
      </c>
      <c r="K262" s="494" t="s">
        <v>678</v>
      </c>
      <c r="L262" s="495">
        <f>Zip!$J262</f>
        <v>60475</v>
      </c>
    </row>
    <row r="263" spans="2:12" x14ac:dyDescent="0.25">
      <c r="B263" s="438">
        <v>60476</v>
      </c>
      <c r="C263" s="428" t="s">
        <v>679</v>
      </c>
      <c r="I263" s="223"/>
      <c r="J263" s="493">
        <v>60476</v>
      </c>
      <c r="K263" s="494" t="s">
        <v>679</v>
      </c>
      <c r="L263" s="495">
        <f>Zip!$J263</f>
        <v>60476</v>
      </c>
    </row>
    <row r="264" spans="2:12" x14ac:dyDescent="0.25">
      <c r="B264" s="438">
        <v>60477</v>
      </c>
      <c r="C264" s="428" t="s">
        <v>680</v>
      </c>
      <c r="I264" s="223"/>
      <c r="J264" s="493">
        <v>60477</v>
      </c>
      <c r="K264" s="494" t="s">
        <v>680</v>
      </c>
      <c r="L264" s="495">
        <f>Zip!$J264</f>
        <v>60477</v>
      </c>
    </row>
    <row r="265" spans="2:12" x14ac:dyDescent="0.25">
      <c r="B265" s="438">
        <v>60478</v>
      </c>
      <c r="C265" s="428" t="s">
        <v>681</v>
      </c>
      <c r="I265" s="223"/>
      <c r="J265" s="493">
        <v>60478</v>
      </c>
      <c r="K265" s="494" t="s">
        <v>681</v>
      </c>
      <c r="L265" s="495">
        <f>Zip!$J265</f>
        <v>60478</v>
      </c>
    </row>
    <row r="266" spans="2:12" x14ac:dyDescent="0.25">
      <c r="B266" s="438">
        <v>60479</v>
      </c>
      <c r="C266" s="428" t="s">
        <v>682</v>
      </c>
      <c r="I266" s="223"/>
      <c r="J266" s="493">
        <v>60479</v>
      </c>
      <c r="K266" s="494" t="s">
        <v>682</v>
      </c>
      <c r="L266" s="495">
        <f>Zip!$J266</f>
        <v>60479</v>
      </c>
    </row>
    <row r="267" spans="2:12" x14ac:dyDescent="0.25">
      <c r="B267" s="438">
        <v>60480</v>
      </c>
      <c r="C267" s="428" t="s">
        <v>683</v>
      </c>
      <c r="I267" s="223"/>
      <c r="J267" s="493">
        <v>60480</v>
      </c>
      <c r="K267" s="494" t="s">
        <v>683</v>
      </c>
      <c r="L267" s="495">
        <f>Zip!$J267</f>
        <v>60480</v>
      </c>
    </row>
    <row r="268" spans="2:12" x14ac:dyDescent="0.25">
      <c r="B268" s="438">
        <v>60481</v>
      </c>
      <c r="C268" s="428" t="s">
        <v>684</v>
      </c>
      <c r="I268" s="223"/>
      <c r="J268" s="493">
        <v>60481</v>
      </c>
      <c r="K268" s="494" t="s">
        <v>684</v>
      </c>
      <c r="L268" s="495">
        <f>Zip!$J268</f>
        <v>60481</v>
      </c>
    </row>
    <row r="269" spans="2:12" x14ac:dyDescent="0.25">
      <c r="B269" s="438">
        <v>60482</v>
      </c>
      <c r="C269" s="428" t="s">
        <v>685</v>
      </c>
      <c r="I269" s="223"/>
      <c r="J269" s="493">
        <v>60482</v>
      </c>
      <c r="K269" s="494" t="s">
        <v>685</v>
      </c>
      <c r="L269" s="495">
        <f>Zip!$J269</f>
        <v>60482</v>
      </c>
    </row>
    <row r="270" spans="2:12" x14ac:dyDescent="0.25">
      <c r="B270" s="438">
        <v>60483</v>
      </c>
      <c r="C270" s="428" t="s">
        <v>680</v>
      </c>
      <c r="I270" s="223"/>
      <c r="J270" s="493">
        <v>60483</v>
      </c>
      <c r="K270" s="494" t="s">
        <v>680</v>
      </c>
      <c r="L270" s="495">
        <f>Zip!$J270</f>
        <v>60483</v>
      </c>
    </row>
    <row r="271" spans="2:12" x14ac:dyDescent="0.25">
      <c r="B271" s="438">
        <v>60487</v>
      </c>
      <c r="C271" s="428" t="s">
        <v>680</v>
      </c>
      <c r="I271" s="223"/>
      <c r="J271" s="493">
        <v>60487</v>
      </c>
      <c r="K271" s="494" t="s">
        <v>680</v>
      </c>
      <c r="L271" s="495">
        <f>Zip!$J271</f>
        <v>60487</v>
      </c>
    </row>
    <row r="272" spans="2:12" x14ac:dyDescent="0.25">
      <c r="B272" s="438">
        <v>60490</v>
      </c>
      <c r="C272" s="428" t="s">
        <v>644</v>
      </c>
      <c r="I272" s="223"/>
      <c r="J272" s="493">
        <v>60490</v>
      </c>
      <c r="K272" s="494" t="s">
        <v>644</v>
      </c>
      <c r="L272" s="495">
        <f>Zip!$J272</f>
        <v>60490</v>
      </c>
    </row>
    <row r="273" spans="2:12" x14ac:dyDescent="0.25">
      <c r="B273" s="438">
        <v>60491</v>
      </c>
      <c r="C273" s="428" t="s">
        <v>686</v>
      </c>
      <c r="I273" s="223"/>
      <c r="J273" s="493">
        <v>60491</v>
      </c>
      <c r="K273" s="494" t="s">
        <v>686</v>
      </c>
      <c r="L273" s="495">
        <f>Zip!$J273</f>
        <v>60491</v>
      </c>
    </row>
    <row r="274" spans="2:12" x14ac:dyDescent="0.25">
      <c r="B274" s="438">
        <v>60499</v>
      </c>
      <c r="C274" s="428" t="s">
        <v>687</v>
      </c>
      <c r="I274" s="223"/>
      <c r="J274" s="493">
        <v>60499</v>
      </c>
      <c r="K274" s="494" t="s">
        <v>687</v>
      </c>
      <c r="L274" s="495">
        <f>Zip!$J274</f>
        <v>60499</v>
      </c>
    </row>
    <row r="275" spans="2:12" x14ac:dyDescent="0.25">
      <c r="B275" s="438">
        <v>60501</v>
      </c>
      <c r="C275" s="428" t="s">
        <v>688</v>
      </c>
      <c r="I275" s="223"/>
      <c r="J275" s="493">
        <v>60501</v>
      </c>
      <c r="K275" s="494" t="s">
        <v>688</v>
      </c>
      <c r="L275" s="495">
        <f>Zip!$J275</f>
        <v>60501</v>
      </c>
    </row>
    <row r="276" spans="2:12" x14ac:dyDescent="0.25">
      <c r="B276" s="438">
        <v>60502</v>
      </c>
      <c r="C276" s="428" t="s">
        <v>689</v>
      </c>
      <c r="I276" s="223"/>
      <c r="J276" s="493">
        <v>60502</v>
      </c>
      <c r="K276" s="494" t="s">
        <v>689</v>
      </c>
      <c r="L276" s="495">
        <f>Zip!$J276</f>
        <v>60502</v>
      </c>
    </row>
    <row r="277" spans="2:12" x14ac:dyDescent="0.25">
      <c r="B277" s="438">
        <v>60503</v>
      </c>
      <c r="C277" s="428" t="s">
        <v>689</v>
      </c>
      <c r="I277" s="223"/>
      <c r="J277" s="493">
        <v>60503</v>
      </c>
      <c r="K277" s="494" t="s">
        <v>689</v>
      </c>
      <c r="L277" s="495">
        <f>Zip!$J277</f>
        <v>60503</v>
      </c>
    </row>
    <row r="278" spans="2:12" x14ac:dyDescent="0.25">
      <c r="B278" s="438">
        <v>60504</v>
      </c>
      <c r="C278" s="428" t="s">
        <v>689</v>
      </c>
      <c r="I278" s="223"/>
      <c r="J278" s="493">
        <v>60504</v>
      </c>
      <c r="K278" s="494" t="s">
        <v>689</v>
      </c>
      <c r="L278" s="495">
        <f>Zip!$J278</f>
        <v>60504</v>
      </c>
    </row>
    <row r="279" spans="2:12" x14ac:dyDescent="0.25">
      <c r="B279" s="438">
        <v>60505</v>
      </c>
      <c r="C279" s="428" t="s">
        <v>689</v>
      </c>
      <c r="I279" s="223"/>
      <c r="J279" s="493">
        <v>60505</v>
      </c>
      <c r="K279" s="494" t="s">
        <v>689</v>
      </c>
      <c r="L279" s="495">
        <f>Zip!$J279</f>
        <v>60505</v>
      </c>
    </row>
    <row r="280" spans="2:12" x14ac:dyDescent="0.25">
      <c r="B280" s="438">
        <v>60506</v>
      </c>
      <c r="C280" s="428" t="s">
        <v>689</v>
      </c>
      <c r="I280" s="223"/>
      <c r="J280" s="493">
        <v>60506</v>
      </c>
      <c r="K280" s="494" t="s">
        <v>689</v>
      </c>
      <c r="L280" s="495">
        <f>Zip!$J280</f>
        <v>60506</v>
      </c>
    </row>
    <row r="281" spans="2:12" x14ac:dyDescent="0.25">
      <c r="B281" s="438">
        <v>60507</v>
      </c>
      <c r="C281" s="428" t="s">
        <v>689</v>
      </c>
      <c r="I281" s="223"/>
      <c r="J281" s="493">
        <v>60507</v>
      </c>
      <c r="K281" s="494" t="s">
        <v>689</v>
      </c>
      <c r="L281" s="495">
        <f>Zip!$J281</f>
        <v>60507</v>
      </c>
    </row>
    <row r="282" spans="2:12" x14ac:dyDescent="0.25">
      <c r="B282" s="438">
        <v>60510</v>
      </c>
      <c r="C282" s="428" t="s">
        <v>690</v>
      </c>
      <c r="I282" s="223"/>
      <c r="J282" s="493">
        <v>60510</v>
      </c>
      <c r="K282" s="494" t="s">
        <v>690</v>
      </c>
      <c r="L282" s="495">
        <f>Zip!$J282</f>
        <v>60510</v>
      </c>
    </row>
    <row r="283" spans="2:12" x14ac:dyDescent="0.25">
      <c r="B283" s="438">
        <v>60511</v>
      </c>
      <c r="C283" s="428" t="s">
        <v>691</v>
      </c>
      <c r="I283" s="223"/>
      <c r="J283" s="493">
        <v>60511</v>
      </c>
      <c r="K283" s="494" t="s">
        <v>691</v>
      </c>
      <c r="L283" s="495">
        <f>Zip!$J283</f>
        <v>60511</v>
      </c>
    </row>
    <row r="284" spans="2:12" x14ac:dyDescent="0.25">
      <c r="B284" s="438">
        <v>60512</v>
      </c>
      <c r="C284" s="428" t="s">
        <v>692</v>
      </c>
      <c r="I284" s="223"/>
      <c r="J284" s="493">
        <v>60512</v>
      </c>
      <c r="K284" s="494" t="s">
        <v>692</v>
      </c>
      <c r="L284" s="495">
        <f>Zip!$J284</f>
        <v>60512</v>
      </c>
    </row>
    <row r="285" spans="2:12" x14ac:dyDescent="0.25">
      <c r="B285" s="438">
        <v>60513</v>
      </c>
      <c r="C285" s="428" t="s">
        <v>693</v>
      </c>
      <c r="I285" s="223"/>
      <c r="J285" s="493">
        <v>60513</v>
      </c>
      <c r="K285" s="494" t="s">
        <v>693</v>
      </c>
      <c r="L285" s="495">
        <f>Zip!$J285</f>
        <v>60513</v>
      </c>
    </row>
    <row r="286" spans="2:12" x14ac:dyDescent="0.25">
      <c r="B286" s="438">
        <v>60514</v>
      </c>
      <c r="C286" s="428" t="s">
        <v>694</v>
      </c>
      <c r="I286" s="223"/>
      <c r="J286" s="493">
        <v>60514</v>
      </c>
      <c r="K286" s="494" t="s">
        <v>694</v>
      </c>
      <c r="L286" s="495">
        <f>Zip!$J286</f>
        <v>60514</v>
      </c>
    </row>
    <row r="287" spans="2:12" x14ac:dyDescent="0.25">
      <c r="B287" s="438">
        <v>60515</v>
      </c>
      <c r="C287" s="428" t="s">
        <v>695</v>
      </c>
      <c r="I287" s="223"/>
      <c r="J287" s="493">
        <v>60515</v>
      </c>
      <c r="K287" s="494" t="s">
        <v>695</v>
      </c>
      <c r="L287" s="495">
        <f>Zip!$J287</f>
        <v>60515</v>
      </c>
    </row>
    <row r="288" spans="2:12" x14ac:dyDescent="0.25">
      <c r="B288" s="438">
        <v>60516</v>
      </c>
      <c r="C288" s="428" t="s">
        <v>695</v>
      </c>
      <c r="I288" s="223"/>
      <c r="J288" s="493">
        <v>60516</v>
      </c>
      <c r="K288" s="494" t="s">
        <v>695</v>
      </c>
      <c r="L288" s="495">
        <f>Zip!$J288</f>
        <v>60516</v>
      </c>
    </row>
    <row r="289" spans="2:12" x14ac:dyDescent="0.25">
      <c r="B289" s="438">
        <v>60517</v>
      </c>
      <c r="C289" s="428" t="s">
        <v>696</v>
      </c>
      <c r="I289" s="223"/>
      <c r="J289" s="493">
        <v>60517</v>
      </c>
      <c r="K289" s="494" t="s">
        <v>696</v>
      </c>
      <c r="L289" s="495">
        <f>Zip!$J289</f>
        <v>60517</v>
      </c>
    </row>
    <row r="290" spans="2:12" x14ac:dyDescent="0.25">
      <c r="B290" s="438">
        <v>60518</v>
      </c>
      <c r="C290" s="428" t="s">
        <v>697</v>
      </c>
      <c r="I290" s="223"/>
      <c r="J290" s="493">
        <v>60518</v>
      </c>
      <c r="K290" s="494" t="s">
        <v>697</v>
      </c>
      <c r="L290" s="495">
        <f>Zip!$J290</f>
        <v>60518</v>
      </c>
    </row>
    <row r="291" spans="2:12" x14ac:dyDescent="0.25">
      <c r="B291" s="438">
        <v>60519</v>
      </c>
      <c r="C291" s="428" t="s">
        <v>698</v>
      </c>
      <c r="I291" s="223"/>
      <c r="J291" s="493">
        <v>60519</v>
      </c>
      <c r="K291" s="494" t="s">
        <v>698</v>
      </c>
      <c r="L291" s="495">
        <f>Zip!$J291</f>
        <v>60519</v>
      </c>
    </row>
    <row r="292" spans="2:12" x14ac:dyDescent="0.25">
      <c r="B292" s="438">
        <v>60520</v>
      </c>
      <c r="C292" s="428" t="s">
        <v>699</v>
      </c>
      <c r="I292" s="223"/>
      <c r="J292" s="493">
        <v>60520</v>
      </c>
      <c r="K292" s="494" t="s">
        <v>699</v>
      </c>
      <c r="L292" s="495">
        <f>Zip!$J292</f>
        <v>60520</v>
      </c>
    </row>
    <row r="293" spans="2:12" x14ac:dyDescent="0.25">
      <c r="B293" s="438">
        <v>60521</v>
      </c>
      <c r="C293" s="428" t="s">
        <v>700</v>
      </c>
      <c r="I293" s="223"/>
      <c r="J293" s="493">
        <v>60521</v>
      </c>
      <c r="K293" s="494" t="s">
        <v>700</v>
      </c>
      <c r="L293" s="495">
        <f>Zip!$J293</f>
        <v>60521</v>
      </c>
    </row>
    <row r="294" spans="2:12" x14ac:dyDescent="0.25">
      <c r="B294" s="438">
        <v>60522</v>
      </c>
      <c r="C294" s="428" t="s">
        <v>700</v>
      </c>
      <c r="I294" s="223"/>
      <c r="J294" s="493">
        <v>60522</v>
      </c>
      <c r="K294" s="494" t="s">
        <v>700</v>
      </c>
      <c r="L294" s="495">
        <f>Zip!$J294</f>
        <v>60522</v>
      </c>
    </row>
    <row r="295" spans="2:12" x14ac:dyDescent="0.25">
      <c r="B295" s="438">
        <v>60523</v>
      </c>
      <c r="C295" s="428" t="s">
        <v>701</v>
      </c>
      <c r="I295" s="223"/>
      <c r="J295" s="493">
        <v>60523</v>
      </c>
      <c r="K295" s="494" t="s">
        <v>701</v>
      </c>
      <c r="L295" s="495">
        <f>Zip!$J295</f>
        <v>60523</v>
      </c>
    </row>
    <row r="296" spans="2:12" x14ac:dyDescent="0.25">
      <c r="B296" s="438">
        <v>60525</v>
      </c>
      <c r="C296" s="428" t="s">
        <v>702</v>
      </c>
      <c r="I296" s="223"/>
      <c r="J296" s="493">
        <v>60525</v>
      </c>
      <c r="K296" s="494" t="s">
        <v>702</v>
      </c>
      <c r="L296" s="495">
        <f>Zip!$J296</f>
        <v>60525</v>
      </c>
    </row>
    <row r="297" spans="2:12" x14ac:dyDescent="0.25">
      <c r="B297" s="438">
        <v>60526</v>
      </c>
      <c r="C297" s="428" t="s">
        <v>703</v>
      </c>
      <c r="I297" s="223"/>
      <c r="J297" s="493">
        <v>60526</v>
      </c>
      <c r="K297" s="494" t="s">
        <v>703</v>
      </c>
      <c r="L297" s="495">
        <f>Zip!$J297</f>
        <v>60526</v>
      </c>
    </row>
    <row r="298" spans="2:12" x14ac:dyDescent="0.25">
      <c r="B298" s="438">
        <v>60527</v>
      </c>
      <c r="C298" s="428" t="s">
        <v>704</v>
      </c>
      <c r="I298" s="223"/>
      <c r="J298" s="493">
        <v>60527</v>
      </c>
      <c r="K298" s="494" t="s">
        <v>704</v>
      </c>
      <c r="L298" s="495">
        <f>Zip!$J298</f>
        <v>60527</v>
      </c>
    </row>
    <row r="299" spans="2:12" x14ac:dyDescent="0.25">
      <c r="B299" s="438">
        <v>60530</v>
      </c>
      <c r="C299" s="428" t="s">
        <v>705</v>
      </c>
      <c r="I299" s="223"/>
      <c r="J299" s="493">
        <v>60530</v>
      </c>
      <c r="K299" s="494" t="s">
        <v>705</v>
      </c>
      <c r="L299" s="495">
        <f>Zip!$J299</f>
        <v>60530</v>
      </c>
    </row>
    <row r="300" spans="2:12" x14ac:dyDescent="0.25">
      <c r="B300" s="438">
        <v>60531</v>
      </c>
      <c r="C300" s="428" t="s">
        <v>706</v>
      </c>
      <c r="I300" s="223"/>
      <c r="J300" s="493">
        <v>60531</v>
      </c>
      <c r="K300" s="494" t="s">
        <v>706</v>
      </c>
      <c r="L300" s="495">
        <f>Zip!$J300</f>
        <v>60531</v>
      </c>
    </row>
    <row r="301" spans="2:12" x14ac:dyDescent="0.25">
      <c r="B301" s="438">
        <v>60532</v>
      </c>
      <c r="C301" s="428" t="s">
        <v>707</v>
      </c>
      <c r="I301" s="223"/>
      <c r="J301" s="493">
        <v>60532</v>
      </c>
      <c r="K301" s="494" t="s">
        <v>707</v>
      </c>
      <c r="L301" s="495">
        <f>Zip!$J301</f>
        <v>60532</v>
      </c>
    </row>
    <row r="302" spans="2:12" x14ac:dyDescent="0.25">
      <c r="B302" s="438">
        <v>60534</v>
      </c>
      <c r="C302" s="428" t="s">
        <v>708</v>
      </c>
      <c r="I302" s="223"/>
      <c r="J302" s="493">
        <v>60534</v>
      </c>
      <c r="K302" s="494" t="s">
        <v>708</v>
      </c>
      <c r="L302" s="495">
        <f>Zip!$J302</f>
        <v>60534</v>
      </c>
    </row>
    <row r="303" spans="2:12" x14ac:dyDescent="0.25">
      <c r="B303" s="438">
        <v>60536</v>
      </c>
      <c r="C303" s="428" t="s">
        <v>709</v>
      </c>
      <c r="I303" s="223"/>
      <c r="J303" s="493">
        <v>60536</v>
      </c>
      <c r="K303" s="494" t="s">
        <v>709</v>
      </c>
      <c r="L303" s="495">
        <f>Zip!$J303</f>
        <v>60536</v>
      </c>
    </row>
    <row r="304" spans="2:12" x14ac:dyDescent="0.25">
      <c r="B304" s="438">
        <v>60537</v>
      </c>
      <c r="C304" s="428" t="s">
        <v>710</v>
      </c>
      <c r="I304" s="223"/>
      <c r="J304" s="493">
        <v>60537</v>
      </c>
      <c r="K304" s="494" t="s">
        <v>710</v>
      </c>
      <c r="L304" s="495">
        <f>Zip!$J304</f>
        <v>60537</v>
      </c>
    </row>
    <row r="305" spans="2:12" x14ac:dyDescent="0.25">
      <c r="B305" s="438">
        <v>60538</v>
      </c>
      <c r="C305" s="428" t="s">
        <v>711</v>
      </c>
      <c r="I305" s="223"/>
      <c r="J305" s="493">
        <v>60538</v>
      </c>
      <c r="K305" s="494" t="s">
        <v>711</v>
      </c>
      <c r="L305" s="495">
        <f>Zip!$J305</f>
        <v>60538</v>
      </c>
    </row>
    <row r="306" spans="2:12" x14ac:dyDescent="0.25">
      <c r="B306" s="438">
        <v>60539</v>
      </c>
      <c r="C306" s="428" t="s">
        <v>712</v>
      </c>
      <c r="I306" s="223"/>
      <c r="J306" s="493">
        <v>60539</v>
      </c>
      <c r="K306" s="494" t="s">
        <v>712</v>
      </c>
      <c r="L306" s="495">
        <f>Zip!$J306</f>
        <v>60539</v>
      </c>
    </row>
    <row r="307" spans="2:12" x14ac:dyDescent="0.25">
      <c r="B307" s="438">
        <v>60540</v>
      </c>
      <c r="C307" s="428" t="s">
        <v>713</v>
      </c>
      <c r="I307" s="223"/>
      <c r="J307" s="493">
        <v>60540</v>
      </c>
      <c r="K307" s="494" t="s">
        <v>713</v>
      </c>
      <c r="L307" s="495">
        <f>Zip!$J307</f>
        <v>60540</v>
      </c>
    </row>
    <row r="308" spans="2:12" x14ac:dyDescent="0.25">
      <c r="B308" s="438">
        <v>60541</v>
      </c>
      <c r="C308" s="428" t="s">
        <v>714</v>
      </c>
      <c r="I308" s="223"/>
      <c r="J308" s="493">
        <v>60541</v>
      </c>
      <c r="K308" s="494" t="s">
        <v>714</v>
      </c>
      <c r="L308" s="495">
        <f>Zip!$J308</f>
        <v>60541</v>
      </c>
    </row>
    <row r="309" spans="2:12" x14ac:dyDescent="0.25">
      <c r="B309" s="438">
        <v>60542</v>
      </c>
      <c r="C309" s="428" t="s">
        <v>715</v>
      </c>
      <c r="I309" s="223"/>
      <c r="J309" s="493">
        <v>60542</v>
      </c>
      <c r="K309" s="494" t="s">
        <v>715</v>
      </c>
      <c r="L309" s="495">
        <f>Zip!$J309</f>
        <v>60542</v>
      </c>
    </row>
    <row r="310" spans="2:12" x14ac:dyDescent="0.25">
      <c r="B310" s="438">
        <v>60543</v>
      </c>
      <c r="C310" s="428" t="s">
        <v>716</v>
      </c>
      <c r="I310" s="223"/>
      <c r="J310" s="493">
        <v>60543</v>
      </c>
      <c r="K310" s="494" t="s">
        <v>716</v>
      </c>
      <c r="L310" s="495">
        <f>Zip!$J310</f>
        <v>60543</v>
      </c>
    </row>
    <row r="311" spans="2:12" x14ac:dyDescent="0.25">
      <c r="B311" s="438">
        <v>60544</v>
      </c>
      <c r="C311" s="428" t="s">
        <v>717</v>
      </c>
      <c r="I311" s="223"/>
      <c r="J311" s="493">
        <v>60544</v>
      </c>
      <c r="K311" s="494" t="s">
        <v>717</v>
      </c>
      <c r="L311" s="495">
        <f>Zip!$J311</f>
        <v>60544</v>
      </c>
    </row>
    <row r="312" spans="2:12" x14ac:dyDescent="0.25">
      <c r="B312" s="438">
        <v>60545</v>
      </c>
      <c r="C312" s="428" t="s">
        <v>718</v>
      </c>
      <c r="I312" s="223"/>
      <c r="J312" s="493">
        <v>60545</v>
      </c>
      <c r="K312" s="494" t="s">
        <v>718</v>
      </c>
      <c r="L312" s="495">
        <f>Zip!$J312</f>
        <v>60545</v>
      </c>
    </row>
    <row r="313" spans="2:12" x14ac:dyDescent="0.25">
      <c r="B313" s="438">
        <v>60546</v>
      </c>
      <c r="C313" s="428" t="s">
        <v>719</v>
      </c>
      <c r="I313" s="223"/>
      <c r="J313" s="493">
        <v>60546</v>
      </c>
      <c r="K313" s="494" t="s">
        <v>719</v>
      </c>
      <c r="L313" s="495">
        <f>Zip!$J313</f>
        <v>60546</v>
      </c>
    </row>
    <row r="314" spans="2:12" x14ac:dyDescent="0.25">
      <c r="B314" s="438">
        <v>60548</v>
      </c>
      <c r="C314" s="428" t="s">
        <v>720</v>
      </c>
      <c r="I314" s="223"/>
      <c r="J314" s="493">
        <v>60548</v>
      </c>
      <c r="K314" s="494" t="s">
        <v>720</v>
      </c>
      <c r="L314" s="495">
        <f>Zip!$J314</f>
        <v>60548</v>
      </c>
    </row>
    <row r="315" spans="2:12" x14ac:dyDescent="0.25">
      <c r="B315" s="438">
        <v>60549</v>
      </c>
      <c r="C315" s="428" t="s">
        <v>721</v>
      </c>
      <c r="I315" s="223"/>
      <c r="J315" s="493">
        <v>60549</v>
      </c>
      <c r="K315" s="494" t="s">
        <v>721</v>
      </c>
      <c r="L315" s="495">
        <f>Zip!$J315</f>
        <v>60549</v>
      </c>
    </row>
    <row r="316" spans="2:12" x14ac:dyDescent="0.25">
      <c r="B316" s="438">
        <v>60550</v>
      </c>
      <c r="C316" s="428" t="s">
        <v>722</v>
      </c>
      <c r="I316" s="223"/>
      <c r="J316" s="493">
        <v>60550</v>
      </c>
      <c r="K316" s="494" t="s">
        <v>722</v>
      </c>
      <c r="L316" s="495">
        <f>Zip!$J316</f>
        <v>60550</v>
      </c>
    </row>
    <row r="317" spans="2:12" x14ac:dyDescent="0.25">
      <c r="B317" s="438">
        <v>60551</v>
      </c>
      <c r="C317" s="428" t="s">
        <v>723</v>
      </c>
      <c r="I317" s="223"/>
      <c r="J317" s="493">
        <v>60551</v>
      </c>
      <c r="K317" s="494" t="s">
        <v>723</v>
      </c>
      <c r="L317" s="495">
        <f>Zip!$J317</f>
        <v>60551</v>
      </c>
    </row>
    <row r="318" spans="2:12" x14ac:dyDescent="0.25">
      <c r="B318" s="438">
        <v>60552</v>
      </c>
      <c r="C318" s="428" t="s">
        <v>724</v>
      </c>
      <c r="I318" s="223"/>
      <c r="J318" s="493">
        <v>60552</v>
      </c>
      <c r="K318" s="494" t="s">
        <v>724</v>
      </c>
      <c r="L318" s="495">
        <f>Zip!$J318</f>
        <v>60552</v>
      </c>
    </row>
    <row r="319" spans="2:12" x14ac:dyDescent="0.25">
      <c r="B319" s="438">
        <v>60553</v>
      </c>
      <c r="C319" s="428" t="s">
        <v>725</v>
      </c>
      <c r="I319" s="223"/>
      <c r="J319" s="493">
        <v>60553</v>
      </c>
      <c r="K319" s="494" t="s">
        <v>725</v>
      </c>
      <c r="L319" s="495">
        <f>Zip!$J319</f>
        <v>60553</v>
      </c>
    </row>
    <row r="320" spans="2:12" x14ac:dyDescent="0.25">
      <c r="B320" s="438">
        <v>60554</v>
      </c>
      <c r="C320" s="428" t="s">
        <v>726</v>
      </c>
      <c r="I320" s="223"/>
      <c r="J320" s="493">
        <v>60554</v>
      </c>
      <c r="K320" s="494" t="s">
        <v>726</v>
      </c>
      <c r="L320" s="495">
        <f>Zip!$J320</f>
        <v>60554</v>
      </c>
    </row>
    <row r="321" spans="2:12" x14ac:dyDescent="0.25">
      <c r="B321" s="438">
        <v>60555</v>
      </c>
      <c r="C321" s="428" t="s">
        <v>727</v>
      </c>
      <c r="I321" s="223"/>
      <c r="J321" s="493">
        <v>60555</v>
      </c>
      <c r="K321" s="494" t="s">
        <v>727</v>
      </c>
      <c r="L321" s="495">
        <f>Zip!$J321</f>
        <v>60555</v>
      </c>
    </row>
    <row r="322" spans="2:12" x14ac:dyDescent="0.25">
      <c r="B322" s="438">
        <v>60556</v>
      </c>
      <c r="C322" s="428" t="s">
        <v>728</v>
      </c>
      <c r="I322" s="223"/>
      <c r="J322" s="493">
        <v>60556</v>
      </c>
      <c r="K322" s="494" t="s">
        <v>728</v>
      </c>
      <c r="L322" s="495">
        <f>Zip!$J322</f>
        <v>60556</v>
      </c>
    </row>
    <row r="323" spans="2:12" x14ac:dyDescent="0.25">
      <c r="B323" s="438">
        <v>60557</v>
      </c>
      <c r="C323" s="428" t="s">
        <v>729</v>
      </c>
      <c r="I323" s="223"/>
      <c r="J323" s="493">
        <v>60557</v>
      </c>
      <c r="K323" s="494" t="s">
        <v>729</v>
      </c>
      <c r="L323" s="495">
        <f>Zip!$J323</f>
        <v>60557</v>
      </c>
    </row>
    <row r="324" spans="2:12" x14ac:dyDescent="0.25">
      <c r="B324" s="438">
        <v>60558</v>
      </c>
      <c r="C324" s="428" t="s">
        <v>730</v>
      </c>
      <c r="I324" s="223"/>
      <c r="J324" s="493">
        <v>60558</v>
      </c>
      <c r="K324" s="494" t="s">
        <v>730</v>
      </c>
      <c r="L324" s="495">
        <f>Zip!$J324</f>
        <v>60558</v>
      </c>
    </row>
    <row r="325" spans="2:12" x14ac:dyDescent="0.25">
      <c r="B325" s="438">
        <v>60559</v>
      </c>
      <c r="C325" s="428" t="s">
        <v>731</v>
      </c>
      <c r="I325" s="223"/>
      <c r="J325" s="493">
        <v>60559</v>
      </c>
      <c r="K325" s="494" t="s">
        <v>731</v>
      </c>
      <c r="L325" s="495">
        <f>Zip!$J325</f>
        <v>60559</v>
      </c>
    </row>
    <row r="326" spans="2:12" x14ac:dyDescent="0.25">
      <c r="B326" s="438">
        <v>60560</v>
      </c>
      <c r="C326" s="428" t="s">
        <v>732</v>
      </c>
      <c r="I326" s="223"/>
      <c r="J326" s="493">
        <v>60560</v>
      </c>
      <c r="K326" s="494" t="s">
        <v>732</v>
      </c>
      <c r="L326" s="495">
        <f>Zip!$J326</f>
        <v>60560</v>
      </c>
    </row>
    <row r="327" spans="2:12" x14ac:dyDescent="0.25">
      <c r="B327" s="438">
        <v>60561</v>
      </c>
      <c r="C327" s="428" t="s">
        <v>733</v>
      </c>
      <c r="I327" s="223"/>
      <c r="J327" s="493">
        <v>60561</v>
      </c>
      <c r="K327" s="494" t="s">
        <v>733</v>
      </c>
      <c r="L327" s="495">
        <f>Zip!$J327</f>
        <v>60561</v>
      </c>
    </row>
    <row r="328" spans="2:12" x14ac:dyDescent="0.25">
      <c r="B328" s="438">
        <v>60563</v>
      </c>
      <c r="C328" s="428" t="s">
        <v>713</v>
      </c>
      <c r="I328" s="223"/>
      <c r="J328" s="493">
        <v>60563</v>
      </c>
      <c r="K328" s="494" t="s">
        <v>713</v>
      </c>
      <c r="L328" s="495">
        <f>Zip!$J328</f>
        <v>60563</v>
      </c>
    </row>
    <row r="329" spans="2:12" x14ac:dyDescent="0.25">
      <c r="B329" s="438">
        <v>60564</v>
      </c>
      <c r="C329" s="428" t="s">
        <v>713</v>
      </c>
      <c r="I329" s="223"/>
      <c r="J329" s="493">
        <v>60564</v>
      </c>
      <c r="K329" s="494" t="s">
        <v>713</v>
      </c>
      <c r="L329" s="495">
        <f>Zip!$J329</f>
        <v>60564</v>
      </c>
    </row>
    <row r="330" spans="2:12" x14ac:dyDescent="0.25">
      <c r="B330" s="438">
        <v>60565</v>
      </c>
      <c r="C330" s="428" t="s">
        <v>713</v>
      </c>
      <c r="I330" s="223"/>
      <c r="J330" s="493">
        <v>60565</v>
      </c>
      <c r="K330" s="494" t="s">
        <v>713</v>
      </c>
      <c r="L330" s="495">
        <f>Zip!$J330</f>
        <v>60565</v>
      </c>
    </row>
    <row r="331" spans="2:12" x14ac:dyDescent="0.25">
      <c r="B331" s="438">
        <v>60566</v>
      </c>
      <c r="C331" s="428" t="s">
        <v>713</v>
      </c>
      <c r="I331" s="223"/>
      <c r="J331" s="493">
        <v>60566</v>
      </c>
      <c r="K331" s="494" t="s">
        <v>713</v>
      </c>
      <c r="L331" s="495">
        <f>Zip!$J331</f>
        <v>60566</v>
      </c>
    </row>
    <row r="332" spans="2:12" x14ac:dyDescent="0.25">
      <c r="B332" s="438">
        <v>60567</v>
      </c>
      <c r="C332" s="428" t="s">
        <v>713</v>
      </c>
      <c r="I332" s="223"/>
      <c r="J332" s="493">
        <v>60567</v>
      </c>
      <c r="K332" s="494" t="s">
        <v>713</v>
      </c>
      <c r="L332" s="495">
        <f>Zip!$J332</f>
        <v>60567</v>
      </c>
    </row>
    <row r="333" spans="2:12" x14ac:dyDescent="0.25">
      <c r="B333" s="438">
        <v>60568</v>
      </c>
      <c r="C333" s="428" t="s">
        <v>689</v>
      </c>
      <c r="I333" s="223"/>
      <c r="J333" s="493">
        <v>60568</v>
      </c>
      <c r="K333" s="494" t="s">
        <v>689</v>
      </c>
      <c r="L333" s="495">
        <f>Zip!$J333</f>
        <v>60568</v>
      </c>
    </row>
    <row r="334" spans="2:12" x14ac:dyDescent="0.25">
      <c r="B334" s="438">
        <v>60570</v>
      </c>
      <c r="C334" s="428" t="s">
        <v>700</v>
      </c>
      <c r="I334" s="223"/>
      <c r="J334" s="493">
        <v>60570</v>
      </c>
      <c r="K334" s="494" t="s">
        <v>700</v>
      </c>
      <c r="L334" s="495">
        <f>Zip!$J334</f>
        <v>60570</v>
      </c>
    </row>
    <row r="335" spans="2:12" x14ac:dyDescent="0.25">
      <c r="B335" s="438">
        <v>60572</v>
      </c>
      <c r="C335" s="428" t="s">
        <v>689</v>
      </c>
      <c r="I335" s="223"/>
      <c r="J335" s="493">
        <v>60572</v>
      </c>
      <c r="K335" s="494" t="s">
        <v>689</v>
      </c>
      <c r="L335" s="495">
        <f>Zip!$J335</f>
        <v>60572</v>
      </c>
    </row>
    <row r="336" spans="2:12" x14ac:dyDescent="0.25">
      <c r="B336" s="438">
        <v>60585</v>
      </c>
      <c r="C336" s="428" t="s">
        <v>717</v>
      </c>
      <c r="I336" s="223"/>
      <c r="J336" s="493">
        <v>60585</v>
      </c>
      <c r="K336" s="494" t="s">
        <v>717</v>
      </c>
      <c r="L336" s="495">
        <f>Zip!$J336</f>
        <v>60585</v>
      </c>
    </row>
    <row r="337" spans="2:12" x14ac:dyDescent="0.25">
      <c r="B337" s="438">
        <v>60586</v>
      </c>
      <c r="C337" s="428" t="s">
        <v>717</v>
      </c>
      <c r="I337" s="223"/>
      <c r="J337" s="493">
        <v>60586</v>
      </c>
      <c r="K337" s="494" t="s">
        <v>717</v>
      </c>
      <c r="L337" s="495">
        <f>Zip!$J337</f>
        <v>60586</v>
      </c>
    </row>
    <row r="338" spans="2:12" x14ac:dyDescent="0.25">
      <c r="B338" s="438">
        <v>60597</v>
      </c>
      <c r="C338" s="428" t="s">
        <v>734</v>
      </c>
      <c r="I338" s="223"/>
      <c r="J338" s="493">
        <v>60597</v>
      </c>
      <c r="K338" s="494" t="s">
        <v>734</v>
      </c>
      <c r="L338" s="495">
        <f>Zip!$J338</f>
        <v>60597</v>
      </c>
    </row>
    <row r="339" spans="2:12" x14ac:dyDescent="0.25">
      <c r="B339" s="438">
        <v>60598</v>
      </c>
      <c r="C339" s="428" t="s">
        <v>689</v>
      </c>
      <c r="I339" s="223"/>
      <c r="J339" s="493">
        <v>60598</v>
      </c>
      <c r="K339" s="494" t="s">
        <v>689</v>
      </c>
      <c r="L339" s="495">
        <f>Zip!$J339</f>
        <v>60598</v>
      </c>
    </row>
    <row r="340" spans="2:12" x14ac:dyDescent="0.25">
      <c r="B340" s="438">
        <v>60599</v>
      </c>
      <c r="C340" s="428" t="s">
        <v>734</v>
      </c>
      <c r="I340" s="223"/>
      <c r="J340" s="493">
        <v>60599</v>
      </c>
      <c r="K340" s="494" t="s">
        <v>734</v>
      </c>
      <c r="L340" s="495">
        <f>Zip!$J340</f>
        <v>60599</v>
      </c>
    </row>
    <row r="341" spans="2:12" x14ac:dyDescent="0.25">
      <c r="B341" s="438">
        <v>60601</v>
      </c>
      <c r="C341" s="428" t="s">
        <v>735</v>
      </c>
      <c r="I341" s="223"/>
      <c r="J341" s="493">
        <v>60601</v>
      </c>
      <c r="K341" s="494" t="s">
        <v>735</v>
      </c>
      <c r="L341" s="495">
        <f>Zip!$J341</f>
        <v>60601</v>
      </c>
    </row>
    <row r="342" spans="2:12" x14ac:dyDescent="0.25">
      <c r="B342" s="438">
        <v>60602</v>
      </c>
      <c r="C342" s="428" t="s">
        <v>735</v>
      </c>
      <c r="I342" s="223"/>
      <c r="J342" s="493">
        <v>60602</v>
      </c>
      <c r="K342" s="494" t="s">
        <v>735</v>
      </c>
      <c r="L342" s="495">
        <f>Zip!$J342</f>
        <v>60602</v>
      </c>
    </row>
    <row r="343" spans="2:12" x14ac:dyDescent="0.25">
      <c r="B343" s="438">
        <v>60603</v>
      </c>
      <c r="C343" s="428" t="s">
        <v>735</v>
      </c>
      <c r="I343" s="223"/>
      <c r="J343" s="493">
        <v>60603</v>
      </c>
      <c r="K343" s="494" t="s">
        <v>735</v>
      </c>
      <c r="L343" s="495">
        <f>Zip!$J343</f>
        <v>60603</v>
      </c>
    </row>
    <row r="344" spans="2:12" x14ac:dyDescent="0.25">
      <c r="B344" s="438">
        <v>60604</v>
      </c>
      <c r="C344" s="428" t="s">
        <v>735</v>
      </c>
      <c r="I344" s="223"/>
      <c r="J344" s="493">
        <v>60604</v>
      </c>
      <c r="K344" s="494" t="s">
        <v>735</v>
      </c>
      <c r="L344" s="495">
        <f>Zip!$J344</f>
        <v>60604</v>
      </c>
    </row>
    <row r="345" spans="2:12" x14ac:dyDescent="0.25">
      <c r="B345" s="438">
        <v>60605</v>
      </c>
      <c r="C345" s="428" t="s">
        <v>735</v>
      </c>
      <c r="I345" s="223"/>
      <c r="J345" s="493">
        <v>60605</v>
      </c>
      <c r="K345" s="494" t="s">
        <v>735</v>
      </c>
      <c r="L345" s="495">
        <f>Zip!$J345</f>
        <v>60605</v>
      </c>
    </row>
    <row r="346" spans="2:12" x14ac:dyDescent="0.25">
      <c r="B346" s="438">
        <v>60606</v>
      </c>
      <c r="C346" s="428" t="s">
        <v>735</v>
      </c>
      <c r="I346" s="223"/>
      <c r="J346" s="493">
        <v>60606</v>
      </c>
      <c r="K346" s="494" t="s">
        <v>735</v>
      </c>
      <c r="L346" s="495">
        <f>Zip!$J346</f>
        <v>60606</v>
      </c>
    </row>
    <row r="347" spans="2:12" x14ac:dyDescent="0.25">
      <c r="B347" s="438">
        <v>60607</v>
      </c>
      <c r="C347" s="428" t="s">
        <v>735</v>
      </c>
      <c r="I347" s="223"/>
      <c r="J347" s="493">
        <v>60607</v>
      </c>
      <c r="K347" s="494" t="s">
        <v>735</v>
      </c>
      <c r="L347" s="495">
        <f>Zip!$J347</f>
        <v>60607</v>
      </c>
    </row>
    <row r="348" spans="2:12" x14ac:dyDescent="0.25">
      <c r="B348" s="438">
        <v>60608</v>
      </c>
      <c r="C348" s="428" t="s">
        <v>735</v>
      </c>
      <c r="I348" s="223"/>
      <c r="J348" s="493">
        <v>60608</v>
      </c>
      <c r="K348" s="494" t="s">
        <v>735</v>
      </c>
      <c r="L348" s="495">
        <f>Zip!$J348</f>
        <v>60608</v>
      </c>
    </row>
    <row r="349" spans="2:12" x14ac:dyDescent="0.25">
      <c r="B349" s="438">
        <v>60609</v>
      </c>
      <c r="C349" s="428" t="s">
        <v>735</v>
      </c>
      <c r="I349" s="223"/>
      <c r="J349" s="493">
        <v>60609</v>
      </c>
      <c r="K349" s="494" t="s">
        <v>735</v>
      </c>
      <c r="L349" s="495">
        <f>Zip!$J349</f>
        <v>60609</v>
      </c>
    </row>
    <row r="350" spans="2:12" x14ac:dyDescent="0.25">
      <c r="B350" s="438">
        <v>60610</v>
      </c>
      <c r="C350" s="428" t="s">
        <v>735</v>
      </c>
      <c r="I350" s="223"/>
      <c r="J350" s="493">
        <v>60610</v>
      </c>
      <c r="K350" s="494" t="s">
        <v>735</v>
      </c>
      <c r="L350" s="495">
        <f>Zip!$J350</f>
        <v>60610</v>
      </c>
    </row>
    <row r="351" spans="2:12" x14ac:dyDescent="0.25">
      <c r="B351" s="438">
        <v>60611</v>
      </c>
      <c r="C351" s="428" t="s">
        <v>735</v>
      </c>
      <c r="I351" s="223"/>
      <c r="J351" s="493">
        <v>60611</v>
      </c>
      <c r="K351" s="494" t="s">
        <v>735</v>
      </c>
      <c r="L351" s="495">
        <f>Zip!$J351</f>
        <v>60611</v>
      </c>
    </row>
    <row r="352" spans="2:12" x14ac:dyDescent="0.25">
      <c r="B352" s="438">
        <v>60612</v>
      </c>
      <c r="C352" s="428" t="s">
        <v>735</v>
      </c>
      <c r="I352" s="223"/>
      <c r="J352" s="493">
        <v>60612</v>
      </c>
      <c r="K352" s="494" t="s">
        <v>735</v>
      </c>
      <c r="L352" s="495">
        <f>Zip!$J352</f>
        <v>60612</v>
      </c>
    </row>
    <row r="353" spans="2:12" x14ac:dyDescent="0.25">
      <c r="B353" s="438">
        <v>60613</v>
      </c>
      <c r="C353" s="428" t="s">
        <v>735</v>
      </c>
      <c r="I353" s="223"/>
      <c r="J353" s="493">
        <v>60613</v>
      </c>
      <c r="K353" s="494" t="s">
        <v>735</v>
      </c>
      <c r="L353" s="495">
        <f>Zip!$J353</f>
        <v>60613</v>
      </c>
    </row>
    <row r="354" spans="2:12" x14ac:dyDescent="0.25">
      <c r="B354" s="438">
        <v>60614</v>
      </c>
      <c r="C354" s="428" t="s">
        <v>735</v>
      </c>
      <c r="I354" s="223"/>
      <c r="J354" s="493">
        <v>60614</v>
      </c>
      <c r="K354" s="494" t="s">
        <v>735</v>
      </c>
      <c r="L354" s="495">
        <f>Zip!$J354</f>
        <v>60614</v>
      </c>
    </row>
    <row r="355" spans="2:12" x14ac:dyDescent="0.25">
      <c r="B355" s="438">
        <v>60615</v>
      </c>
      <c r="C355" s="428" t="s">
        <v>735</v>
      </c>
      <c r="I355" s="223"/>
      <c r="J355" s="493">
        <v>60615</v>
      </c>
      <c r="K355" s="494" t="s">
        <v>735</v>
      </c>
      <c r="L355" s="495">
        <f>Zip!$J355</f>
        <v>60615</v>
      </c>
    </row>
    <row r="356" spans="2:12" x14ac:dyDescent="0.25">
      <c r="B356" s="438">
        <v>60616</v>
      </c>
      <c r="C356" s="428" t="s">
        <v>735</v>
      </c>
      <c r="I356" s="223"/>
      <c r="J356" s="493">
        <v>60616</v>
      </c>
      <c r="K356" s="494" t="s">
        <v>735</v>
      </c>
      <c r="L356" s="495">
        <f>Zip!$J356</f>
        <v>60616</v>
      </c>
    </row>
    <row r="357" spans="2:12" x14ac:dyDescent="0.25">
      <c r="B357" s="438">
        <v>60617</v>
      </c>
      <c r="C357" s="428" t="s">
        <v>735</v>
      </c>
      <c r="I357" s="223"/>
      <c r="J357" s="493">
        <v>60617</v>
      </c>
      <c r="K357" s="494" t="s">
        <v>735</v>
      </c>
      <c r="L357" s="495">
        <f>Zip!$J357</f>
        <v>60617</v>
      </c>
    </row>
    <row r="358" spans="2:12" x14ac:dyDescent="0.25">
      <c r="B358" s="438">
        <v>60618</v>
      </c>
      <c r="C358" s="428" t="s">
        <v>735</v>
      </c>
      <c r="I358" s="223"/>
      <c r="J358" s="493">
        <v>60618</v>
      </c>
      <c r="K358" s="494" t="s">
        <v>735</v>
      </c>
      <c r="L358" s="495">
        <f>Zip!$J358</f>
        <v>60618</v>
      </c>
    </row>
    <row r="359" spans="2:12" x14ac:dyDescent="0.25">
      <c r="B359" s="438">
        <v>60619</v>
      </c>
      <c r="C359" s="428" t="s">
        <v>735</v>
      </c>
      <c r="I359" s="223"/>
      <c r="J359" s="493">
        <v>60619</v>
      </c>
      <c r="K359" s="494" t="s">
        <v>735</v>
      </c>
      <c r="L359" s="495">
        <f>Zip!$J359</f>
        <v>60619</v>
      </c>
    </row>
    <row r="360" spans="2:12" x14ac:dyDescent="0.25">
      <c r="B360" s="438">
        <v>60620</v>
      </c>
      <c r="C360" s="428" t="s">
        <v>735</v>
      </c>
      <c r="I360" s="223"/>
      <c r="J360" s="493">
        <v>60620</v>
      </c>
      <c r="K360" s="494" t="s">
        <v>735</v>
      </c>
      <c r="L360" s="495">
        <f>Zip!$J360</f>
        <v>60620</v>
      </c>
    </row>
    <row r="361" spans="2:12" x14ac:dyDescent="0.25">
      <c r="B361" s="438">
        <v>60621</v>
      </c>
      <c r="C361" s="428" t="s">
        <v>735</v>
      </c>
      <c r="I361" s="223"/>
      <c r="J361" s="493">
        <v>60621</v>
      </c>
      <c r="K361" s="494" t="s">
        <v>735</v>
      </c>
      <c r="L361" s="495">
        <f>Zip!$J361</f>
        <v>60621</v>
      </c>
    </row>
    <row r="362" spans="2:12" x14ac:dyDescent="0.25">
      <c r="B362" s="438">
        <v>60622</v>
      </c>
      <c r="C362" s="428" t="s">
        <v>735</v>
      </c>
      <c r="I362" s="223"/>
      <c r="J362" s="493">
        <v>60622</v>
      </c>
      <c r="K362" s="494" t="s">
        <v>735</v>
      </c>
      <c r="L362" s="495">
        <f>Zip!$J362</f>
        <v>60622</v>
      </c>
    </row>
    <row r="363" spans="2:12" x14ac:dyDescent="0.25">
      <c r="B363" s="438">
        <v>60623</v>
      </c>
      <c r="C363" s="428" t="s">
        <v>735</v>
      </c>
      <c r="I363" s="223"/>
      <c r="J363" s="493">
        <v>60623</v>
      </c>
      <c r="K363" s="494" t="s">
        <v>735</v>
      </c>
      <c r="L363" s="495">
        <f>Zip!$J363</f>
        <v>60623</v>
      </c>
    </row>
    <row r="364" spans="2:12" x14ac:dyDescent="0.25">
      <c r="B364" s="438">
        <v>60624</v>
      </c>
      <c r="C364" s="428" t="s">
        <v>735</v>
      </c>
      <c r="I364" s="223"/>
      <c r="J364" s="493">
        <v>60624</v>
      </c>
      <c r="K364" s="494" t="s">
        <v>735</v>
      </c>
      <c r="L364" s="495">
        <f>Zip!$J364</f>
        <v>60624</v>
      </c>
    </row>
    <row r="365" spans="2:12" x14ac:dyDescent="0.25">
      <c r="B365" s="438">
        <v>60625</v>
      </c>
      <c r="C365" s="428" t="s">
        <v>735</v>
      </c>
      <c r="I365" s="223"/>
      <c r="J365" s="493">
        <v>60625</v>
      </c>
      <c r="K365" s="494" t="s">
        <v>735</v>
      </c>
      <c r="L365" s="495">
        <f>Zip!$J365</f>
        <v>60625</v>
      </c>
    </row>
    <row r="366" spans="2:12" x14ac:dyDescent="0.25">
      <c r="B366" s="438">
        <v>60626</v>
      </c>
      <c r="C366" s="428" t="s">
        <v>735</v>
      </c>
      <c r="I366" s="223"/>
      <c r="J366" s="493">
        <v>60626</v>
      </c>
      <c r="K366" s="494" t="s">
        <v>735</v>
      </c>
      <c r="L366" s="495">
        <f>Zip!$J366</f>
        <v>60626</v>
      </c>
    </row>
    <row r="367" spans="2:12" x14ac:dyDescent="0.25">
      <c r="B367" s="438">
        <v>60628</v>
      </c>
      <c r="C367" s="428" t="s">
        <v>735</v>
      </c>
      <c r="I367" s="223"/>
      <c r="J367" s="493">
        <v>60628</v>
      </c>
      <c r="K367" s="494" t="s">
        <v>735</v>
      </c>
      <c r="L367" s="495">
        <f>Zip!$J367</f>
        <v>60628</v>
      </c>
    </row>
    <row r="368" spans="2:12" x14ac:dyDescent="0.25">
      <c r="B368" s="438">
        <v>60629</v>
      </c>
      <c r="C368" s="428" t="s">
        <v>735</v>
      </c>
      <c r="I368" s="223"/>
      <c r="J368" s="493">
        <v>60629</v>
      </c>
      <c r="K368" s="494" t="s">
        <v>735</v>
      </c>
      <c r="L368" s="495">
        <f>Zip!$J368</f>
        <v>60629</v>
      </c>
    </row>
    <row r="369" spans="2:12" x14ac:dyDescent="0.25">
      <c r="B369" s="438">
        <v>60630</v>
      </c>
      <c r="C369" s="428" t="s">
        <v>735</v>
      </c>
      <c r="I369" s="223"/>
      <c r="J369" s="493">
        <v>60630</v>
      </c>
      <c r="K369" s="494" t="s">
        <v>735</v>
      </c>
      <c r="L369" s="495">
        <f>Zip!$J369</f>
        <v>60630</v>
      </c>
    </row>
    <row r="370" spans="2:12" x14ac:dyDescent="0.25">
      <c r="B370" s="438">
        <v>60631</v>
      </c>
      <c r="C370" s="428" t="s">
        <v>735</v>
      </c>
      <c r="I370" s="223"/>
      <c r="J370" s="493">
        <v>60631</v>
      </c>
      <c r="K370" s="494" t="s">
        <v>735</v>
      </c>
      <c r="L370" s="495">
        <f>Zip!$J370</f>
        <v>60631</v>
      </c>
    </row>
    <row r="371" spans="2:12" x14ac:dyDescent="0.25">
      <c r="B371" s="438">
        <v>60632</v>
      </c>
      <c r="C371" s="428" t="s">
        <v>735</v>
      </c>
      <c r="I371" s="223"/>
      <c r="J371" s="493">
        <v>60632</v>
      </c>
      <c r="K371" s="494" t="s">
        <v>735</v>
      </c>
      <c r="L371" s="495">
        <f>Zip!$J371</f>
        <v>60632</v>
      </c>
    </row>
    <row r="372" spans="2:12" x14ac:dyDescent="0.25">
      <c r="B372" s="438">
        <v>60633</v>
      </c>
      <c r="C372" s="428" t="s">
        <v>735</v>
      </c>
      <c r="I372" s="223"/>
      <c r="J372" s="493">
        <v>60633</v>
      </c>
      <c r="K372" s="494" t="s">
        <v>735</v>
      </c>
      <c r="L372" s="495">
        <f>Zip!$J372</f>
        <v>60633</v>
      </c>
    </row>
    <row r="373" spans="2:12" x14ac:dyDescent="0.25">
      <c r="B373" s="438">
        <v>60634</v>
      </c>
      <c r="C373" s="428" t="s">
        <v>735</v>
      </c>
      <c r="I373" s="223"/>
      <c r="J373" s="493">
        <v>60634</v>
      </c>
      <c r="K373" s="494" t="s">
        <v>735</v>
      </c>
      <c r="L373" s="495">
        <f>Zip!$J373</f>
        <v>60634</v>
      </c>
    </row>
    <row r="374" spans="2:12" x14ac:dyDescent="0.25">
      <c r="B374" s="438">
        <v>60636</v>
      </c>
      <c r="C374" s="428" t="s">
        <v>735</v>
      </c>
      <c r="I374" s="223"/>
      <c r="J374" s="493">
        <v>60636</v>
      </c>
      <c r="K374" s="494" t="s">
        <v>735</v>
      </c>
      <c r="L374" s="495">
        <f>Zip!$J374</f>
        <v>60636</v>
      </c>
    </row>
    <row r="375" spans="2:12" x14ac:dyDescent="0.25">
      <c r="B375" s="438">
        <v>60637</v>
      </c>
      <c r="C375" s="428" t="s">
        <v>735</v>
      </c>
      <c r="I375" s="223"/>
      <c r="J375" s="493">
        <v>60637</v>
      </c>
      <c r="K375" s="494" t="s">
        <v>735</v>
      </c>
      <c r="L375" s="495">
        <f>Zip!$J375</f>
        <v>60637</v>
      </c>
    </row>
    <row r="376" spans="2:12" x14ac:dyDescent="0.25">
      <c r="B376" s="438">
        <v>60638</v>
      </c>
      <c r="C376" s="428" t="s">
        <v>735</v>
      </c>
      <c r="I376" s="223"/>
      <c r="J376" s="493">
        <v>60638</v>
      </c>
      <c r="K376" s="494" t="s">
        <v>735</v>
      </c>
      <c r="L376" s="495">
        <f>Zip!$J376</f>
        <v>60638</v>
      </c>
    </row>
    <row r="377" spans="2:12" x14ac:dyDescent="0.25">
      <c r="B377" s="438">
        <v>60639</v>
      </c>
      <c r="C377" s="428" t="s">
        <v>735</v>
      </c>
      <c r="I377" s="223"/>
      <c r="J377" s="493">
        <v>60639</v>
      </c>
      <c r="K377" s="494" t="s">
        <v>735</v>
      </c>
      <c r="L377" s="495">
        <f>Zip!$J377</f>
        <v>60639</v>
      </c>
    </row>
    <row r="378" spans="2:12" x14ac:dyDescent="0.25">
      <c r="B378" s="438">
        <v>60640</v>
      </c>
      <c r="C378" s="428" t="s">
        <v>735</v>
      </c>
      <c r="I378" s="223"/>
      <c r="J378" s="493">
        <v>60640</v>
      </c>
      <c r="K378" s="494" t="s">
        <v>735</v>
      </c>
      <c r="L378" s="495">
        <f>Zip!$J378</f>
        <v>60640</v>
      </c>
    </row>
    <row r="379" spans="2:12" x14ac:dyDescent="0.25">
      <c r="B379" s="438">
        <v>60641</v>
      </c>
      <c r="C379" s="428" t="s">
        <v>735</v>
      </c>
      <c r="I379" s="223"/>
      <c r="J379" s="493">
        <v>60641</v>
      </c>
      <c r="K379" s="494" t="s">
        <v>735</v>
      </c>
      <c r="L379" s="495">
        <f>Zip!$J379</f>
        <v>60641</v>
      </c>
    </row>
    <row r="380" spans="2:12" x14ac:dyDescent="0.25">
      <c r="B380" s="438">
        <v>60643</v>
      </c>
      <c r="C380" s="428" t="s">
        <v>735</v>
      </c>
      <c r="I380" s="223"/>
      <c r="J380" s="493">
        <v>60643</v>
      </c>
      <c r="K380" s="494" t="s">
        <v>735</v>
      </c>
      <c r="L380" s="495">
        <f>Zip!$J380</f>
        <v>60643</v>
      </c>
    </row>
    <row r="381" spans="2:12" x14ac:dyDescent="0.25">
      <c r="B381" s="438">
        <v>60644</v>
      </c>
      <c r="C381" s="428" t="s">
        <v>735</v>
      </c>
      <c r="I381" s="223"/>
      <c r="J381" s="493">
        <v>60644</v>
      </c>
      <c r="K381" s="494" t="s">
        <v>735</v>
      </c>
      <c r="L381" s="495">
        <f>Zip!$J381</f>
        <v>60644</v>
      </c>
    </row>
    <row r="382" spans="2:12" x14ac:dyDescent="0.25">
      <c r="B382" s="438">
        <v>60645</v>
      </c>
      <c r="C382" s="428" t="s">
        <v>735</v>
      </c>
      <c r="I382" s="223"/>
      <c r="J382" s="493">
        <v>60645</v>
      </c>
      <c r="K382" s="494" t="s">
        <v>735</v>
      </c>
      <c r="L382" s="495">
        <f>Zip!$J382</f>
        <v>60645</v>
      </c>
    </row>
    <row r="383" spans="2:12" x14ac:dyDescent="0.25">
      <c r="B383" s="438">
        <v>60646</v>
      </c>
      <c r="C383" s="428" t="s">
        <v>735</v>
      </c>
      <c r="I383" s="223"/>
      <c r="J383" s="493">
        <v>60646</v>
      </c>
      <c r="K383" s="494" t="s">
        <v>735</v>
      </c>
      <c r="L383" s="495">
        <f>Zip!$J383</f>
        <v>60646</v>
      </c>
    </row>
    <row r="384" spans="2:12" x14ac:dyDescent="0.25">
      <c r="B384" s="438">
        <v>60647</v>
      </c>
      <c r="C384" s="428" t="s">
        <v>735</v>
      </c>
      <c r="I384" s="223"/>
      <c r="J384" s="493">
        <v>60647</v>
      </c>
      <c r="K384" s="494" t="s">
        <v>735</v>
      </c>
      <c r="L384" s="495">
        <f>Zip!$J384</f>
        <v>60647</v>
      </c>
    </row>
    <row r="385" spans="2:12" x14ac:dyDescent="0.25">
      <c r="B385" s="438">
        <v>60649</v>
      </c>
      <c r="C385" s="428" t="s">
        <v>735</v>
      </c>
      <c r="I385" s="223"/>
      <c r="J385" s="493">
        <v>60649</v>
      </c>
      <c r="K385" s="494" t="s">
        <v>735</v>
      </c>
      <c r="L385" s="495">
        <f>Zip!$J385</f>
        <v>60649</v>
      </c>
    </row>
    <row r="386" spans="2:12" x14ac:dyDescent="0.25">
      <c r="B386" s="438">
        <v>60651</v>
      </c>
      <c r="C386" s="428" t="s">
        <v>735</v>
      </c>
      <c r="I386" s="223"/>
      <c r="J386" s="493">
        <v>60651</v>
      </c>
      <c r="K386" s="494" t="s">
        <v>735</v>
      </c>
      <c r="L386" s="495">
        <f>Zip!$J386</f>
        <v>60651</v>
      </c>
    </row>
    <row r="387" spans="2:12" x14ac:dyDescent="0.25">
      <c r="B387" s="438">
        <v>60652</v>
      </c>
      <c r="C387" s="428" t="s">
        <v>735</v>
      </c>
      <c r="I387" s="223"/>
      <c r="J387" s="493">
        <v>60652</v>
      </c>
      <c r="K387" s="494" t="s">
        <v>735</v>
      </c>
      <c r="L387" s="495">
        <f>Zip!$J387</f>
        <v>60652</v>
      </c>
    </row>
    <row r="388" spans="2:12" x14ac:dyDescent="0.25">
      <c r="B388" s="438">
        <v>60653</v>
      </c>
      <c r="C388" s="428" t="s">
        <v>735</v>
      </c>
      <c r="I388" s="223"/>
      <c r="J388" s="493">
        <v>60653</v>
      </c>
      <c r="K388" s="494" t="s">
        <v>735</v>
      </c>
      <c r="L388" s="495">
        <f>Zip!$J388</f>
        <v>60653</v>
      </c>
    </row>
    <row r="389" spans="2:12" x14ac:dyDescent="0.25">
      <c r="B389" s="438">
        <v>60654</v>
      </c>
      <c r="C389" s="428" t="s">
        <v>735</v>
      </c>
      <c r="I389" s="223"/>
      <c r="J389" s="493">
        <v>60654</v>
      </c>
      <c r="K389" s="494" t="s">
        <v>735</v>
      </c>
      <c r="L389" s="495">
        <f>Zip!$J389</f>
        <v>60654</v>
      </c>
    </row>
    <row r="390" spans="2:12" x14ac:dyDescent="0.25">
      <c r="B390" s="438">
        <v>60655</v>
      </c>
      <c r="C390" s="428" t="s">
        <v>735</v>
      </c>
      <c r="I390" s="223"/>
      <c r="J390" s="493">
        <v>60655</v>
      </c>
      <c r="K390" s="494" t="s">
        <v>735</v>
      </c>
      <c r="L390" s="495">
        <f>Zip!$J390</f>
        <v>60655</v>
      </c>
    </row>
    <row r="391" spans="2:12" x14ac:dyDescent="0.25">
      <c r="B391" s="438">
        <v>60656</v>
      </c>
      <c r="C391" s="428" t="s">
        <v>735</v>
      </c>
      <c r="I391" s="223"/>
      <c r="J391" s="493">
        <v>60656</v>
      </c>
      <c r="K391" s="494" t="s">
        <v>735</v>
      </c>
      <c r="L391" s="495">
        <f>Zip!$J391</f>
        <v>60656</v>
      </c>
    </row>
    <row r="392" spans="2:12" x14ac:dyDescent="0.25">
      <c r="B392" s="438">
        <v>60657</v>
      </c>
      <c r="C392" s="428" t="s">
        <v>735</v>
      </c>
      <c r="I392" s="223"/>
      <c r="J392" s="493">
        <v>60657</v>
      </c>
      <c r="K392" s="494" t="s">
        <v>735</v>
      </c>
      <c r="L392" s="495">
        <f>Zip!$J392</f>
        <v>60657</v>
      </c>
    </row>
    <row r="393" spans="2:12" x14ac:dyDescent="0.25">
      <c r="B393" s="438">
        <v>60659</v>
      </c>
      <c r="C393" s="428" t="s">
        <v>735</v>
      </c>
      <c r="I393" s="223"/>
      <c r="J393" s="493">
        <v>60659</v>
      </c>
      <c r="K393" s="494" t="s">
        <v>735</v>
      </c>
      <c r="L393" s="495">
        <f>Zip!$J393</f>
        <v>60659</v>
      </c>
    </row>
    <row r="394" spans="2:12" x14ac:dyDescent="0.25">
      <c r="B394" s="438">
        <v>60660</v>
      </c>
      <c r="C394" s="428" t="s">
        <v>735</v>
      </c>
      <c r="I394" s="223"/>
      <c r="J394" s="493">
        <v>60660</v>
      </c>
      <c r="K394" s="494" t="s">
        <v>735</v>
      </c>
      <c r="L394" s="495">
        <f>Zip!$J394</f>
        <v>60660</v>
      </c>
    </row>
    <row r="395" spans="2:12" x14ac:dyDescent="0.25">
      <c r="B395" s="438">
        <v>60661</v>
      </c>
      <c r="C395" s="428" t="s">
        <v>735</v>
      </c>
      <c r="I395" s="223"/>
      <c r="J395" s="493">
        <v>60661</v>
      </c>
      <c r="K395" s="494" t="s">
        <v>735</v>
      </c>
      <c r="L395" s="495">
        <f>Zip!$J395</f>
        <v>60661</v>
      </c>
    </row>
    <row r="396" spans="2:12" x14ac:dyDescent="0.25">
      <c r="B396" s="438">
        <v>60663</v>
      </c>
      <c r="C396" s="428" t="s">
        <v>735</v>
      </c>
      <c r="I396" s="223"/>
      <c r="J396" s="493">
        <v>60663</v>
      </c>
      <c r="K396" s="494" t="s">
        <v>735</v>
      </c>
      <c r="L396" s="495">
        <f>Zip!$J396</f>
        <v>60663</v>
      </c>
    </row>
    <row r="397" spans="2:12" x14ac:dyDescent="0.25">
      <c r="B397" s="438">
        <v>60664</v>
      </c>
      <c r="C397" s="428" t="s">
        <v>735</v>
      </c>
      <c r="I397" s="223"/>
      <c r="J397" s="493">
        <v>60664</v>
      </c>
      <c r="K397" s="494" t="s">
        <v>735</v>
      </c>
      <c r="L397" s="495">
        <f>Zip!$J397</f>
        <v>60664</v>
      </c>
    </row>
    <row r="398" spans="2:12" x14ac:dyDescent="0.25">
      <c r="B398" s="438">
        <v>60666</v>
      </c>
      <c r="C398" s="428" t="s">
        <v>735</v>
      </c>
      <c r="I398" s="223"/>
      <c r="J398" s="493">
        <v>60666</v>
      </c>
      <c r="K398" s="494" t="s">
        <v>735</v>
      </c>
      <c r="L398" s="495">
        <f>Zip!$J398</f>
        <v>60666</v>
      </c>
    </row>
    <row r="399" spans="2:12" x14ac:dyDescent="0.25">
      <c r="B399" s="438">
        <v>60668</v>
      </c>
      <c r="C399" s="428" t="s">
        <v>735</v>
      </c>
      <c r="I399" s="223"/>
      <c r="J399" s="493">
        <v>60668</v>
      </c>
      <c r="K399" s="494" t="s">
        <v>735</v>
      </c>
      <c r="L399" s="495">
        <f>Zip!$J399</f>
        <v>60668</v>
      </c>
    </row>
    <row r="400" spans="2:12" x14ac:dyDescent="0.25">
      <c r="B400" s="438">
        <v>60669</v>
      </c>
      <c r="C400" s="428" t="s">
        <v>735</v>
      </c>
      <c r="I400" s="223"/>
      <c r="J400" s="493">
        <v>60669</v>
      </c>
      <c r="K400" s="494" t="s">
        <v>735</v>
      </c>
      <c r="L400" s="495">
        <f>Zip!$J400</f>
        <v>60669</v>
      </c>
    </row>
    <row r="401" spans="2:12" x14ac:dyDescent="0.25">
      <c r="B401" s="438">
        <v>60670</v>
      </c>
      <c r="C401" s="428" t="s">
        <v>735</v>
      </c>
      <c r="I401" s="223"/>
      <c r="J401" s="493">
        <v>60670</v>
      </c>
      <c r="K401" s="494" t="s">
        <v>735</v>
      </c>
      <c r="L401" s="495">
        <f>Zip!$J401</f>
        <v>60670</v>
      </c>
    </row>
    <row r="402" spans="2:12" x14ac:dyDescent="0.25">
      <c r="B402" s="438">
        <v>60673</v>
      </c>
      <c r="C402" s="428" t="s">
        <v>735</v>
      </c>
      <c r="I402" s="223"/>
      <c r="J402" s="493">
        <v>60673</v>
      </c>
      <c r="K402" s="494" t="s">
        <v>735</v>
      </c>
      <c r="L402" s="495">
        <f>Zip!$J402</f>
        <v>60673</v>
      </c>
    </row>
    <row r="403" spans="2:12" x14ac:dyDescent="0.25">
      <c r="B403" s="438">
        <v>60674</v>
      </c>
      <c r="C403" s="428" t="s">
        <v>735</v>
      </c>
      <c r="I403" s="223"/>
      <c r="J403" s="493">
        <v>60674</v>
      </c>
      <c r="K403" s="494" t="s">
        <v>735</v>
      </c>
      <c r="L403" s="495">
        <f>Zip!$J403</f>
        <v>60674</v>
      </c>
    </row>
    <row r="404" spans="2:12" x14ac:dyDescent="0.25">
      <c r="B404" s="438">
        <v>60675</v>
      </c>
      <c r="C404" s="428" t="s">
        <v>735</v>
      </c>
      <c r="I404" s="223"/>
      <c r="J404" s="493">
        <v>60675</v>
      </c>
      <c r="K404" s="494" t="s">
        <v>735</v>
      </c>
      <c r="L404" s="495">
        <f>Zip!$J404</f>
        <v>60675</v>
      </c>
    </row>
    <row r="405" spans="2:12" x14ac:dyDescent="0.25">
      <c r="B405" s="438">
        <v>60677</v>
      </c>
      <c r="C405" s="428" t="s">
        <v>735</v>
      </c>
      <c r="I405" s="223"/>
      <c r="J405" s="493">
        <v>60677</v>
      </c>
      <c r="K405" s="494" t="s">
        <v>735</v>
      </c>
      <c r="L405" s="495">
        <f>Zip!$J405</f>
        <v>60677</v>
      </c>
    </row>
    <row r="406" spans="2:12" x14ac:dyDescent="0.25">
      <c r="B406" s="438">
        <v>60678</v>
      </c>
      <c r="C406" s="428" t="s">
        <v>735</v>
      </c>
      <c r="I406" s="223"/>
      <c r="J406" s="493">
        <v>60678</v>
      </c>
      <c r="K406" s="494" t="s">
        <v>735</v>
      </c>
      <c r="L406" s="495">
        <f>Zip!$J406</f>
        <v>60678</v>
      </c>
    </row>
    <row r="407" spans="2:12" x14ac:dyDescent="0.25">
      <c r="B407" s="438">
        <v>60679</v>
      </c>
      <c r="C407" s="428" t="s">
        <v>735</v>
      </c>
      <c r="I407" s="223"/>
      <c r="J407" s="493">
        <v>60679</v>
      </c>
      <c r="K407" s="494" t="s">
        <v>735</v>
      </c>
      <c r="L407" s="495">
        <f>Zip!$J407</f>
        <v>60679</v>
      </c>
    </row>
    <row r="408" spans="2:12" x14ac:dyDescent="0.25">
      <c r="B408" s="438">
        <v>60680</v>
      </c>
      <c r="C408" s="428" t="s">
        <v>735</v>
      </c>
      <c r="I408" s="223"/>
      <c r="J408" s="493">
        <v>60680</v>
      </c>
      <c r="K408" s="494" t="s">
        <v>735</v>
      </c>
      <c r="L408" s="495">
        <f>Zip!$J408</f>
        <v>60680</v>
      </c>
    </row>
    <row r="409" spans="2:12" x14ac:dyDescent="0.25">
      <c r="B409" s="438">
        <v>60681</v>
      </c>
      <c r="C409" s="428" t="s">
        <v>735</v>
      </c>
      <c r="I409" s="223"/>
      <c r="J409" s="493">
        <v>60681</v>
      </c>
      <c r="K409" s="494" t="s">
        <v>735</v>
      </c>
      <c r="L409" s="495">
        <f>Zip!$J409</f>
        <v>60681</v>
      </c>
    </row>
    <row r="410" spans="2:12" x14ac:dyDescent="0.25">
      <c r="B410" s="438">
        <v>60682</v>
      </c>
      <c r="C410" s="428" t="s">
        <v>735</v>
      </c>
      <c r="I410" s="223"/>
      <c r="J410" s="493">
        <v>60682</v>
      </c>
      <c r="K410" s="494" t="s">
        <v>735</v>
      </c>
      <c r="L410" s="495">
        <f>Zip!$J410</f>
        <v>60682</v>
      </c>
    </row>
    <row r="411" spans="2:12" x14ac:dyDescent="0.25">
      <c r="B411" s="438">
        <v>60684</v>
      </c>
      <c r="C411" s="428" t="s">
        <v>735</v>
      </c>
      <c r="I411" s="223"/>
      <c r="J411" s="493">
        <v>60684</v>
      </c>
      <c r="K411" s="494" t="s">
        <v>735</v>
      </c>
      <c r="L411" s="495">
        <f>Zip!$J411</f>
        <v>60684</v>
      </c>
    </row>
    <row r="412" spans="2:12" x14ac:dyDescent="0.25">
      <c r="B412" s="438">
        <v>60685</v>
      </c>
      <c r="C412" s="428" t="s">
        <v>735</v>
      </c>
      <c r="I412" s="223"/>
      <c r="J412" s="493">
        <v>60685</v>
      </c>
      <c r="K412" s="494" t="s">
        <v>735</v>
      </c>
      <c r="L412" s="495">
        <f>Zip!$J412</f>
        <v>60685</v>
      </c>
    </row>
    <row r="413" spans="2:12" x14ac:dyDescent="0.25">
      <c r="B413" s="438">
        <v>60686</v>
      </c>
      <c r="C413" s="428" t="s">
        <v>735</v>
      </c>
      <c r="I413" s="223"/>
      <c r="J413" s="493">
        <v>60686</v>
      </c>
      <c r="K413" s="494" t="s">
        <v>735</v>
      </c>
      <c r="L413" s="495">
        <f>Zip!$J413</f>
        <v>60686</v>
      </c>
    </row>
    <row r="414" spans="2:12" x14ac:dyDescent="0.25">
      <c r="B414" s="438">
        <v>60687</v>
      </c>
      <c r="C414" s="428" t="s">
        <v>735</v>
      </c>
      <c r="I414" s="223"/>
      <c r="J414" s="493">
        <v>60687</v>
      </c>
      <c r="K414" s="494" t="s">
        <v>735</v>
      </c>
      <c r="L414" s="495">
        <f>Zip!$J414</f>
        <v>60687</v>
      </c>
    </row>
    <row r="415" spans="2:12" x14ac:dyDescent="0.25">
      <c r="B415" s="438">
        <v>60688</v>
      </c>
      <c r="C415" s="428" t="s">
        <v>735</v>
      </c>
      <c r="I415" s="223"/>
      <c r="J415" s="493">
        <v>60688</v>
      </c>
      <c r="K415" s="494" t="s">
        <v>735</v>
      </c>
      <c r="L415" s="495">
        <f>Zip!$J415</f>
        <v>60688</v>
      </c>
    </row>
    <row r="416" spans="2:12" x14ac:dyDescent="0.25">
      <c r="B416" s="438">
        <v>60689</v>
      </c>
      <c r="C416" s="428" t="s">
        <v>735</v>
      </c>
      <c r="I416" s="223"/>
      <c r="J416" s="493">
        <v>60689</v>
      </c>
      <c r="K416" s="494" t="s">
        <v>735</v>
      </c>
      <c r="L416" s="495">
        <f>Zip!$J416</f>
        <v>60689</v>
      </c>
    </row>
    <row r="417" spans="2:12" x14ac:dyDescent="0.25">
      <c r="B417" s="438">
        <v>60690</v>
      </c>
      <c r="C417" s="428" t="s">
        <v>735</v>
      </c>
      <c r="I417" s="223"/>
      <c r="J417" s="493">
        <v>60690</v>
      </c>
      <c r="K417" s="494" t="s">
        <v>735</v>
      </c>
      <c r="L417" s="495">
        <f>Zip!$J417</f>
        <v>60690</v>
      </c>
    </row>
    <row r="418" spans="2:12" x14ac:dyDescent="0.25">
      <c r="B418" s="438">
        <v>60691</v>
      </c>
      <c r="C418" s="428" t="s">
        <v>735</v>
      </c>
      <c r="I418" s="223"/>
      <c r="J418" s="493">
        <v>60691</v>
      </c>
      <c r="K418" s="494" t="s">
        <v>735</v>
      </c>
      <c r="L418" s="495">
        <f>Zip!$J418</f>
        <v>60691</v>
      </c>
    </row>
    <row r="419" spans="2:12" x14ac:dyDescent="0.25">
      <c r="B419" s="438">
        <v>60693</v>
      </c>
      <c r="C419" s="428" t="s">
        <v>735</v>
      </c>
      <c r="I419" s="223"/>
      <c r="J419" s="493">
        <v>60693</v>
      </c>
      <c r="K419" s="494" t="s">
        <v>735</v>
      </c>
      <c r="L419" s="495">
        <f>Zip!$J419</f>
        <v>60693</v>
      </c>
    </row>
    <row r="420" spans="2:12" x14ac:dyDescent="0.25">
      <c r="B420" s="438">
        <v>60694</v>
      </c>
      <c r="C420" s="428" t="s">
        <v>735</v>
      </c>
      <c r="I420" s="223"/>
      <c r="J420" s="493">
        <v>60694</v>
      </c>
      <c r="K420" s="494" t="s">
        <v>735</v>
      </c>
      <c r="L420" s="495">
        <f>Zip!$J420</f>
        <v>60694</v>
      </c>
    </row>
    <row r="421" spans="2:12" x14ac:dyDescent="0.25">
      <c r="B421" s="438">
        <v>60695</v>
      </c>
      <c r="C421" s="428" t="s">
        <v>735</v>
      </c>
      <c r="I421" s="223"/>
      <c r="J421" s="493">
        <v>60695</v>
      </c>
      <c r="K421" s="494" t="s">
        <v>735</v>
      </c>
      <c r="L421" s="495">
        <f>Zip!$J421</f>
        <v>60695</v>
      </c>
    </row>
    <row r="422" spans="2:12" x14ac:dyDescent="0.25">
      <c r="B422" s="438">
        <v>60696</v>
      </c>
      <c r="C422" s="428" t="s">
        <v>735</v>
      </c>
      <c r="I422" s="223"/>
      <c r="J422" s="493">
        <v>60696</v>
      </c>
      <c r="K422" s="494" t="s">
        <v>735</v>
      </c>
      <c r="L422" s="495">
        <f>Zip!$J422</f>
        <v>60696</v>
      </c>
    </row>
    <row r="423" spans="2:12" x14ac:dyDescent="0.25">
      <c r="B423" s="438">
        <v>60697</v>
      </c>
      <c r="C423" s="428" t="s">
        <v>735</v>
      </c>
      <c r="I423" s="223"/>
      <c r="J423" s="493">
        <v>60697</v>
      </c>
      <c r="K423" s="494" t="s">
        <v>735</v>
      </c>
      <c r="L423" s="495">
        <f>Zip!$J423</f>
        <v>60697</v>
      </c>
    </row>
    <row r="424" spans="2:12" x14ac:dyDescent="0.25">
      <c r="B424" s="438">
        <v>60699</v>
      </c>
      <c r="C424" s="428" t="s">
        <v>735</v>
      </c>
      <c r="I424" s="223"/>
      <c r="J424" s="493">
        <v>60699</v>
      </c>
      <c r="K424" s="494" t="s">
        <v>735</v>
      </c>
      <c r="L424" s="495">
        <f>Zip!$J424</f>
        <v>60699</v>
      </c>
    </row>
    <row r="425" spans="2:12" x14ac:dyDescent="0.25">
      <c r="B425" s="438">
        <v>60701</v>
      </c>
      <c r="C425" s="428" t="s">
        <v>735</v>
      </c>
      <c r="I425" s="223"/>
      <c r="J425" s="493">
        <v>60701</v>
      </c>
      <c r="K425" s="494" t="s">
        <v>735</v>
      </c>
      <c r="L425" s="495">
        <f>Zip!$J425</f>
        <v>60701</v>
      </c>
    </row>
    <row r="426" spans="2:12" x14ac:dyDescent="0.25">
      <c r="B426" s="438">
        <v>60706</v>
      </c>
      <c r="C426" s="428" t="s">
        <v>736</v>
      </c>
      <c r="I426" s="223"/>
      <c r="J426" s="493">
        <v>60706</v>
      </c>
      <c r="K426" s="494" t="s">
        <v>736</v>
      </c>
      <c r="L426" s="495">
        <f>Zip!$J426</f>
        <v>60706</v>
      </c>
    </row>
    <row r="427" spans="2:12" x14ac:dyDescent="0.25">
      <c r="B427" s="438">
        <v>60707</v>
      </c>
      <c r="C427" s="428" t="s">
        <v>737</v>
      </c>
      <c r="I427" s="223"/>
      <c r="J427" s="493">
        <v>60707</v>
      </c>
      <c r="K427" s="494" t="s">
        <v>737</v>
      </c>
      <c r="L427" s="495">
        <f>Zip!$J427</f>
        <v>60707</v>
      </c>
    </row>
    <row r="428" spans="2:12" x14ac:dyDescent="0.25">
      <c r="B428" s="438">
        <v>60712</v>
      </c>
      <c r="C428" s="428" t="s">
        <v>738</v>
      </c>
      <c r="I428" s="223"/>
      <c r="J428" s="493">
        <v>60712</v>
      </c>
      <c r="K428" s="494" t="s">
        <v>738</v>
      </c>
      <c r="L428" s="495">
        <f>Zip!$J428</f>
        <v>60712</v>
      </c>
    </row>
    <row r="429" spans="2:12" x14ac:dyDescent="0.25">
      <c r="B429" s="438">
        <v>60714</v>
      </c>
      <c r="C429" s="428" t="s">
        <v>739</v>
      </c>
      <c r="I429" s="223"/>
      <c r="J429" s="493">
        <v>60714</v>
      </c>
      <c r="K429" s="494" t="s">
        <v>739</v>
      </c>
      <c r="L429" s="495">
        <f>Zip!$J429</f>
        <v>60714</v>
      </c>
    </row>
    <row r="430" spans="2:12" x14ac:dyDescent="0.25">
      <c r="B430" s="438">
        <v>60803</v>
      </c>
      <c r="C430" s="428" t="s">
        <v>740</v>
      </c>
      <c r="I430" s="223"/>
      <c r="J430" s="493">
        <v>60803</v>
      </c>
      <c r="K430" s="494" t="s">
        <v>740</v>
      </c>
      <c r="L430" s="495">
        <f>Zip!$J430</f>
        <v>60803</v>
      </c>
    </row>
    <row r="431" spans="2:12" x14ac:dyDescent="0.25">
      <c r="B431" s="438">
        <v>60804</v>
      </c>
      <c r="C431" s="428" t="s">
        <v>741</v>
      </c>
      <c r="I431" s="223"/>
      <c r="J431" s="493">
        <v>60804</v>
      </c>
      <c r="K431" s="494" t="s">
        <v>741</v>
      </c>
      <c r="L431" s="495">
        <f>Zip!$J431</f>
        <v>60804</v>
      </c>
    </row>
    <row r="432" spans="2:12" x14ac:dyDescent="0.25">
      <c r="B432" s="438">
        <v>60805</v>
      </c>
      <c r="C432" s="428" t="s">
        <v>742</v>
      </c>
      <c r="I432" s="223"/>
      <c r="J432" s="493">
        <v>60805</v>
      </c>
      <c r="K432" s="494" t="s">
        <v>742</v>
      </c>
      <c r="L432" s="495">
        <f>Zip!$J432</f>
        <v>60805</v>
      </c>
    </row>
    <row r="433" spans="2:12" x14ac:dyDescent="0.25">
      <c r="B433" s="438">
        <v>60827</v>
      </c>
      <c r="C433" s="428" t="s">
        <v>743</v>
      </c>
      <c r="I433" s="223"/>
      <c r="J433" s="493">
        <v>60827</v>
      </c>
      <c r="K433" s="494" t="s">
        <v>743</v>
      </c>
      <c r="L433" s="495">
        <f>Zip!$J433</f>
        <v>60827</v>
      </c>
    </row>
    <row r="434" spans="2:12" x14ac:dyDescent="0.25">
      <c r="B434" s="438">
        <v>60901</v>
      </c>
      <c r="C434" s="428" t="s">
        <v>744</v>
      </c>
      <c r="I434" s="223"/>
      <c r="J434" s="493">
        <v>60901</v>
      </c>
      <c r="K434" s="494" t="s">
        <v>744</v>
      </c>
      <c r="L434" s="495">
        <f>Zip!$J434</f>
        <v>60901</v>
      </c>
    </row>
    <row r="435" spans="2:12" x14ac:dyDescent="0.25">
      <c r="B435" s="438">
        <v>60910</v>
      </c>
      <c r="C435" s="428" t="s">
        <v>745</v>
      </c>
      <c r="I435" s="223"/>
      <c r="J435" s="493">
        <v>60910</v>
      </c>
      <c r="K435" s="494" t="s">
        <v>745</v>
      </c>
      <c r="L435" s="495">
        <f>Zip!$J435</f>
        <v>60910</v>
      </c>
    </row>
    <row r="436" spans="2:12" x14ac:dyDescent="0.25">
      <c r="B436" s="438">
        <v>60911</v>
      </c>
      <c r="C436" s="428" t="s">
        <v>746</v>
      </c>
      <c r="I436" s="223"/>
      <c r="J436" s="493">
        <v>60911</v>
      </c>
      <c r="K436" s="494" t="s">
        <v>746</v>
      </c>
      <c r="L436" s="495">
        <f>Zip!$J436</f>
        <v>60911</v>
      </c>
    </row>
    <row r="437" spans="2:12" x14ac:dyDescent="0.25">
      <c r="B437" s="438">
        <v>60912</v>
      </c>
      <c r="C437" s="428" t="s">
        <v>748</v>
      </c>
      <c r="I437" s="223"/>
      <c r="J437" s="493">
        <v>60912</v>
      </c>
      <c r="K437" s="494" t="s">
        <v>748</v>
      </c>
      <c r="L437" s="495">
        <f>Zip!$J437</f>
        <v>60912</v>
      </c>
    </row>
    <row r="438" spans="2:12" x14ac:dyDescent="0.25">
      <c r="B438" s="438">
        <v>60913</v>
      </c>
      <c r="C438" s="428" t="s">
        <v>749</v>
      </c>
      <c r="I438" s="223"/>
      <c r="J438" s="493">
        <v>60913</v>
      </c>
      <c r="K438" s="494" t="s">
        <v>749</v>
      </c>
      <c r="L438" s="495">
        <f>Zip!$J438</f>
        <v>60913</v>
      </c>
    </row>
    <row r="439" spans="2:12" x14ac:dyDescent="0.25">
      <c r="B439" s="438">
        <v>60914</v>
      </c>
      <c r="C439" s="428" t="s">
        <v>750</v>
      </c>
      <c r="I439" s="223"/>
      <c r="J439" s="493">
        <v>60914</v>
      </c>
      <c r="K439" s="494" t="s">
        <v>750</v>
      </c>
      <c r="L439" s="495">
        <f>Zip!$J439</f>
        <v>60914</v>
      </c>
    </row>
    <row r="440" spans="2:12" x14ac:dyDescent="0.25">
      <c r="B440" s="438">
        <v>60915</v>
      </c>
      <c r="C440" s="428" t="s">
        <v>751</v>
      </c>
      <c r="I440" s="223"/>
      <c r="J440" s="493">
        <v>60915</v>
      </c>
      <c r="K440" s="494" t="s">
        <v>751</v>
      </c>
      <c r="L440" s="495">
        <f>Zip!$J440</f>
        <v>60915</v>
      </c>
    </row>
    <row r="441" spans="2:12" x14ac:dyDescent="0.25">
      <c r="B441" s="438">
        <v>60917</v>
      </c>
      <c r="C441" s="428" t="s">
        <v>752</v>
      </c>
      <c r="I441" s="223"/>
      <c r="J441" s="493">
        <v>60917</v>
      </c>
      <c r="K441" s="494" t="s">
        <v>752</v>
      </c>
      <c r="L441" s="495">
        <f>Zip!$J441</f>
        <v>60917</v>
      </c>
    </row>
    <row r="442" spans="2:12" x14ac:dyDescent="0.25">
      <c r="B442" s="438">
        <v>60918</v>
      </c>
      <c r="C442" s="428" t="s">
        <v>753</v>
      </c>
      <c r="I442" s="223"/>
      <c r="J442" s="493">
        <v>60918</v>
      </c>
      <c r="K442" s="494" t="s">
        <v>753</v>
      </c>
      <c r="L442" s="495">
        <f>Zip!$J442</f>
        <v>60918</v>
      </c>
    </row>
    <row r="443" spans="2:12" x14ac:dyDescent="0.25">
      <c r="B443" s="438">
        <v>60919</v>
      </c>
      <c r="C443" s="428" t="s">
        <v>754</v>
      </c>
      <c r="I443" s="223"/>
      <c r="J443" s="493">
        <v>60919</v>
      </c>
      <c r="K443" s="494" t="s">
        <v>754</v>
      </c>
      <c r="L443" s="495">
        <f>Zip!$J443</f>
        <v>60919</v>
      </c>
    </row>
    <row r="444" spans="2:12" x14ac:dyDescent="0.25">
      <c r="B444" s="438">
        <v>60920</v>
      </c>
      <c r="C444" s="428" t="s">
        <v>755</v>
      </c>
      <c r="I444" s="223"/>
      <c r="J444" s="493">
        <v>60920</v>
      </c>
      <c r="K444" s="494" t="s">
        <v>755</v>
      </c>
      <c r="L444" s="495">
        <f>Zip!$J444</f>
        <v>60920</v>
      </c>
    </row>
    <row r="445" spans="2:12" x14ac:dyDescent="0.25">
      <c r="B445" s="438">
        <v>60921</v>
      </c>
      <c r="C445" s="428" t="s">
        <v>756</v>
      </c>
      <c r="I445" s="223"/>
      <c r="J445" s="493">
        <v>60921</v>
      </c>
      <c r="K445" s="494" t="s">
        <v>756</v>
      </c>
      <c r="L445" s="495">
        <f>Zip!$J445</f>
        <v>60921</v>
      </c>
    </row>
    <row r="446" spans="2:12" x14ac:dyDescent="0.25">
      <c r="B446" s="438">
        <v>60922</v>
      </c>
      <c r="C446" s="428" t="s">
        <v>757</v>
      </c>
      <c r="I446" s="223"/>
      <c r="J446" s="493">
        <v>60922</v>
      </c>
      <c r="K446" s="494" t="s">
        <v>757</v>
      </c>
      <c r="L446" s="495">
        <f>Zip!$J446</f>
        <v>60922</v>
      </c>
    </row>
    <row r="447" spans="2:12" x14ac:dyDescent="0.25">
      <c r="B447" s="438">
        <v>60924</v>
      </c>
      <c r="C447" s="428" t="s">
        <v>758</v>
      </c>
      <c r="I447" s="223"/>
      <c r="J447" s="493">
        <v>60924</v>
      </c>
      <c r="K447" s="494" t="s">
        <v>758</v>
      </c>
      <c r="L447" s="495">
        <f>Zip!$J447</f>
        <v>60924</v>
      </c>
    </row>
    <row r="448" spans="2:12" x14ac:dyDescent="0.25">
      <c r="B448" s="438">
        <v>60926</v>
      </c>
      <c r="C448" s="428" t="s">
        <v>759</v>
      </c>
      <c r="I448" s="223"/>
      <c r="J448" s="493">
        <v>60926</v>
      </c>
      <c r="K448" s="494" t="s">
        <v>759</v>
      </c>
      <c r="L448" s="495">
        <f>Zip!$J448</f>
        <v>60926</v>
      </c>
    </row>
    <row r="449" spans="2:12" x14ac:dyDescent="0.25">
      <c r="B449" s="438">
        <v>60927</v>
      </c>
      <c r="C449" s="428" t="s">
        <v>760</v>
      </c>
      <c r="I449" s="223"/>
      <c r="J449" s="493">
        <v>60927</v>
      </c>
      <c r="K449" s="494" t="s">
        <v>760</v>
      </c>
      <c r="L449" s="495">
        <f>Zip!$J449</f>
        <v>60927</v>
      </c>
    </row>
    <row r="450" spans="2:12" x14ac:dyDescent="0.25">
      <c r="B450" s="438">
        <v>60928</v>
      </c>
      <c r="C450" s="428" t="s">
        <v>761</v>
      </c>
      <c r="I450" s="223"/>
      <c r="J450" s="493">
        <v>60928</v>
      </c>
      <c r="K450" s="494" t="s">
        <v>761</v>
      </c>
      <c r="L450" s="495">
        <f>Zip!$J450</f>
        <v>60928</v>
      </c>
    </row>
    <row r="451" spans="2:12" x14ac:dyDescent="0.25">
      <c r="B451" s="438">
        <v>60929</v>
      </c>
      <c r="C451" s="428" t="s">
        <v>762</v>
      </c>
      <c r="I451" s="223"/>
      <c r="J451" s="493">
        <v>60929</v>
      </c>
      <c r="K451" s="494" t="s">
        <v>762</v>
      </c>
      <c r="L451" s="495">
        <f>Zip!$J451</f>
        <v>60929</v>
      </c>
    </row>
    <row r="452" spans="2:12" x14ac:dyDescent="0.25">
      <c r="B452" s="438">
        <v>60930</v>
      </c>
      <c r="C452" s="428" t="s">
        <v>763</v>
      </c>
      <c r="I452" s="223"/>
      <c r="J452" s="493">
        <v>60930</v>
      </c>
      <c r="K452" s="494" t="s">
        <v>763</v>
      </c>
      <c r="L452" s="495">
        <f>Zip!$J452</f>
        <v>60930</v>
      </c>
    </row>
    <row r="453" spans="2:12" x14ac:dyDescent="0.25">
      <c r="B453" s="438">
        <v>60931</v>
      </c>
      <c r="C453" s="428" t="s">
        <v>764</v>
      </c>
      <c r="I453" s="223"/>
      <c r="J453" s="493">
        <v>60931</v>
      </c>
      <c r="K453" s="494" t="s">
        <v>764</v>
      </c>
      <c r="L453" s="495">
        <f>Zip!$J453</f>
        <v>60931</v>
      </c>
    </row>
    <row r="454" spans="2:12" x14ac:dyDescent="0.25">
      <c r="B454" s="438">
        <v>60932</v>
      </c>
      <c r="C454" s="428" t="s">
        <v>765</v>
      </c>
      <c r="I454" s="223"/>
      <c r="J454" s="493">
        <v>60932</v>
      </c>
      <c r="K454" s="494" t="s">
        <v>765</v>
      </c>
      <c r="L454" s="495">
        <f>Zip!$J454</f>
        <v>60932</v>
      </c>
    </row>
    <row r="455" spans="2:12" x14ac:dyDescent="0.25">
      <c r="B455" s="438">
        <v>60933</v>
      </c>
      <c r="C455" s="428" t="s">
        <v>767</v>
      </c>
      <c r="I455" s="223"/>
      <c r="J455" s="493">
        <v>60933</v>
      </c>
      <c r="K455" s="494" t="s">
        <v>767</v>
      </c>
      <c r="L455" s="495">
        <f>Zip!$J455</f>
        <v>60933</v>
      </c>
    </row>
    <row r="456" spans="2:12" x14ac:dyDescent="0.25">
      <c r="B456" s="438">
        <v>60934</v>
      </c>
      <c r="C456" s="428" t="s">
        <v>768</v>
      </c>
      <c r="I456" s="223"/>
      <c r="J456" s="493">
        <v>60934</v>
      </c>
      <c r="K456" s="494" t="s">
        <v>768</v>
      </c>
      <c r="L456" s="495">
        <f>Zip!$J456</f>
        <v>60934</v>
      </c>
    </row>
    <row r="457" spans="2:12" x14ac:dyDescent="0.25">
      <c r="B457" s="438">
        <v>60935</v>
      </c>
      <c r="C457" s="428" t="s">
        <v>769</v>
      </c>
      <c r="I457" s="223"/>
      <c r="J457" s="493">
        <v>60935</v>
      </c>
      <c r="K457" s="494" t="s">
        <v>769</v>
      </c>
      <c r="L457" s="495">
        <f>Zip!$J457</f>
        <v>60935</v>
      </c>
    </row>
    <row r="458" spans="2:12" x14ac:dyDescent="0.25">
      <c r="B458" s="438">
        <v>60936</v>
      </c>
      <c r="C458" s="428" t="s">
        <v>770</v>
      </c>
      <c r="I458" s="223"/>
      <c r="J458" s="493">
        <v>60936</v>
      </c>
      <c r="K458" s="494" t="s">
        <v>770</v>
      </c>
      <c r="L458" s="495">
        <f>Zip!$J458</f>
        <v>60936</v>
      </c>
    </row>
    <row r="459" spans="2:12" x14ac:dyDescent="0.25">
      <c r="B459" s="438">
        <v>60938</v>
      </c>
      <c r="C459" s="428" t="s">
        <v>771</v>
      </c>
      <c r="I459" s="223"/>
      <c r="J459" s="493">
        <v>60938</v>
      </c>
      <c r="K459" s="494" t="s">
        <v>771</v>
      </c>
      <c r="L459" s="495">
        <f>Zip!$J459</f>
        <v>60938</v>
      </c>
    </row>
    <row r="460" spans="2:12" x14ac:dyDescent="0.25">
      <c r="B460" s="438">
        <v>60939</v>
      </c>
      <c r="C460" s="428" t="s">
        <v>772</v>
      </c>
      <c r="I460" s="223"/>
      <c r="J460" s="493">
        <v>60939</v>
      </c>
      <c r="K460" s="494" t="s">
        <v>772</v>
      </c>
      <c r="L460" s="495">
        <f>Zip!$J460</f>
        <v>60939</v>
      </c>
    </row>
    <row r="461" spans="2:12" x14ac:dyDescent="0.25">
      <c r="B461" s="438">
        <v>60940</v>
      </c>
      <c r="C461" s="428" t="s">
        <v>773</v>
      </c>
      <c r="I461" s="223"/>
      <c r="J461" s="493">
        <v>60940</v>
      </c>
      <c r="K461" s="494" t="s">
        <v>773</v>
      </c>
      <c r="L461" s="495">
        <f>Zip!$J461</f>
        <v>60940</v>
      </c>
    </row>
    <row r="462" spans="2:12" x14ac:dyDescent="0.25">
      <c r="B462" s="438">
        <v>60941</v>
      </c>
      <c r="C462" s="428" t="s">
        <v>774</v>
      </c>
      <c r="I462" s="223"/>
      <c r="J462" s="493">
        <v>60941</v>
      </c>
      <c r="K462" s="494" t="s">
        <v>774</v>
      </c>
      <c r="L462" s="495">
        <f>Zip!$J462</f>
        <v>60941</v>
      </c>
    </row>
    <row r="463" spans="2:12" x14ac:dyDescent="0.25">
      <c r="B463" s="438">
        <v>60942</v>
      </c>
      <c r="C463" s="428" t="s">
        <v>775</v>
      </c>
      <c r="I463" s="223"/>
      <c r="J463" s="493">
        <v>60942</v>
      </c>
      <c r="K463" s="494" t="s">
        <v>775</v>
      </c>
      <c r="L463" s="495">
        <f>Zip!$J463</f>
        <v>60942</v>
      </c>
    </row>
    <row r="464" spans="2:12" x14ac:dyDescent="0.25">
      <c r="B464" s="438">
        <v>60944</v>
      </c>
      <c r="C464" s="428" t="s">
        <v>776</v>
      </c>
      <c r="I464" s="223"/>
      <c r="J464" s="493">
        <v>60944</v>
      </c>
      <c r="K464" s="494" t="s">
        <v>776</v>
      </c>
      <c r="L464" s="495">
        <f>Zip!$J464</f>
        <v>60944</v>
      </c>
    </row>
    <row r="465" spans="2:12" x14ac:dyDescent="0.25">
      <c r="B465" s="438">
        <v>60945</v>
      </c>
      <c r="C465" s="428" t="s">
        <v>747</v>
      </c>
      <c r="I465" s="223"/>
      <c r="J465" s="493">
        <v>60945</v>
      </c>
      <c r="K465" s="494" t="s">
        <v>747</v>
      </c>
      <c r="L465" s="495">
        <f>Zip!$J465</f>
        <v>60945</v>
      </c>
    </row>
    <row r="466" spans="2:12" x14ac:dyDescent="0.25">
      <c r="B466" s="438">
        <v>60946</v>
      </c>
      <c r="C466" s="428" t="s">
        <v>777</v>
      </c>
      <c r="I466" s="223"/>
      <c r="J466" s="493">
        <v>60946</v>
      </c>
      <c r="K466" s="494" t="s">
        <v>777</v>
      </c>
      <c r="L466" s="495">
        <f>Zip!$J466</f>
        <v>60946</v>
      </c>
    </row>
    <row r="467" spans="2:12" x14ac:dyDescent="0.25">
      <c r="B467" s="438">
        <v>60948</v>
      </c>
      <c r="C467" s="428" t="s">
        <v>778</v>
      </c>
      <c r="I467" s="223"/>
      <c r="J467" s="493">
        <v>60948</v>
      </c>
      <c r="K467" s="494" t="s">
        <v>778</v>
      </c>
      <c r="L467" s="495">
        <f>Zip!$J467</f>
        <v>60948</v>
      </c>
    </row>
    <row r="468" spans="2:12" x14ac:dyDescent="0.25">
      <c r="B468" s="438">
        <v>60949</v>
      </c>
      <c r="C468" s="428" t="s">
        <v>779</v>
      </c>
      <c r="I468" s="223"/>
      <c r="J468" s="493">
        <v>60949</v>
      </c>
      <c r="K468" s="494" t="s">
        <v>779</v>
      </c>
      <c r="L468" s="495">
        <f>Zip!$J468</f>
        <v>60949</v>
      </c>
    </row>
    <row r="469" spans="2:12" x14ac:dyDescent="0.25">
      <c r="B469" s="438">
        <v>60950</v>
      </c>
      <c r="C469" s="428" t="s">
        <v>781</v>
      </c>
      <c r="I469" s="223"/>
      <c r="J469" s="493">
        <v>60950</v>
      </c>
      <c r="K469" s="494" t="s">
        <v>781</v>
      </c>
      <c r="L469" s="495">
        <f>Zip!$J469</f>
        <v>60950</v>
      </c>
    </row>
    <row r="470" spans="2:12" x14ac:dyDescent="0.25">
      <c r="B470" s="438">
        <v>60951</v>
      </c>
      <c r="C470" s="428" t="s">
        <v>782</v>
      </c>
      <c r="I470" s="223"/>
      <c r="J470" s="493">
        <v>60951</v>
      </c>
      <c r="K470" s="494" t="s">
        <v>782</v>
      </c>
      <c r="L470" s="495">
        <f>Zip!$J470</f>
        <v>60951</v>
      </c>
    </row>
    <row r="471" spans="2:12" x14ac:dyDescent="0.25">
      <c r="B471" s="438">
        <v>60952</v>
      </c>
      <c r="C471" s="428" t="s">
        <v>783</v>
      </c>
      <c r="I471" s="223"/>
      <c r="J471" s="493">
        <v>60952</v>
      </c>
      <c r="K471" s="494" t="s">
        <v>783</v>
      </c>
      <c r="L471" s="495">
        <f>Zip!$J471</f>
        <v>60952</v>
      </c>
    </row>
    <row r="472" spans="2:12" x14ac:dyDescent="0.25">
      <c r="B472" s="438">
        <v>60953</v>
      </c>
      <c r="C472" s="428" t="s">
        <v>784</v>
      </c>
      <c r="I472" s="223"/>
      <c r="J472" s="493">
        <v>60953</v>
      </c>
      <c r="K472" s="494" t="s">
        <v>784</v>
      </c>
      <c r="L472" s="495">
        <f>Zip!$J472</f>
        <v>60953</v>
      </c>
    </row>
    <row r="473" spans="2:12" x14ac:dyDescent="0.25">
      <c r="B473" s="438">
        <v>60954</v>
      </c>
      <c r="C473" s="428" t="s">
        <v>785</v>
      </c>
      <c r="I473" s="223"/>
      <c r="J473" s="493">
        <v>60954</v>
      </c>
      <c r="K473" s="494" t="s">
        <v>785</v>
      </c>
      <c r="L473" s="495">
        <f>Zip!$J473</f>
        <v>60954</v>
      </c>
    </row>
    <row r="474" spans="2:12" x14ac:dyDescent="0.25">
      <c r="B474" s="438">
        <v>60955</v>
      </c>
      <c r="C474" s="428" t="s">
        <v>786</v>
      </c>
      <c r="I474" s="223"/>
      <c r="J474" s="493">
        <v>60955</v>
      </c>
      <c r="K474" s="494" t="s">
        <v>786</v>
      </c>
      <c r="L474" s="495">
        <f>Zip!$J474</f>
        <v>60955</v>
      </c>
    </row>
    <row r="475" spans="2:12" x14ac:dyDescent="0.25">
      <c r="B475" s="438">
        <v>60956</v>
      </c>
      <c r="C475" s="428" t="s">
        <v>787</v>
      </c>
      <c r="I475" s="223"/>
      <c r="J475" s="493">
        <v>60956</v>
      </c>
      <c r="K475" s="494" t="s">
        <v>787</v>
      </c>
      <c r="L475" s="495">
        <f>Zip!$J475</f>
        <v>60956</v>
      </c>
    </row>
    <row r="476" spans="2:12" x14ac:dyDescent="0.25">
      <c r="B476" s="438">
        <v>60957</v>
      </c>
      <c r="C476" s="428" t="s">
        <v>788</v>
      </c>
      <c r="I476" s="223"/>
      <c r="J476" s="493">
        <v>60957</v>
      </c>
      <c r="K476" s="494" t="s">
        <v>788</v>
      </c>
      <c r="L476" s="495">
        <f>Zip!$J476</f>
        <v>60957</v>
      </c>
    </row>
    <row r="477" spans="2:12" x14ac:dyDescent="0.25">
      <c r="B477" s="438">
        <v>60959</v>
      </c>
      <c r="C477" s="428" t="s">
        <v>789</v>
      </c>
      <c r="I477" s="223"/>
      <c r="J477" s="493">
        <v>60959</v>
      </c>
      <c r="K477" s="494" t="s">
        <v>789</v>
      </c>
      <c r="L477" s="495">
        <f>Zip!$J477</f>
        <v>60959</v>
      </c>
    </row>
    <row r="478" spans="2:12" x14ac:dyDescent="0.25">
      <c r="B478" s="438">
        <v>60960</v>
      </c>
      <c r="C478" s="428" t="s">
        <v>790</v>
      </c>
      <c r="I478" s="223"/>
      <c r="J478" s="493">
        <v>60960</v>
      </c>
      <c r="K478" s="494" t="s">
        <v>790</v>
      </c>
      <c r="L478" s="495">
        <f>Zip!$J478</f>
        <v>60960</v>
      </c>
    </row>
    <row r="479" spans="2:12" x14ac:dyDescent="0.25">
      <c r="B479" s="438">
        <v>60961</v>
      </c>
      <c r="C479" s="428" t="s">
        <v>791</v>
      </c>
      <c r="I479" s="223"/>
      <c r="J479" s="493">
        <v>60961</v>
      </c>
      <c r="K479" s="494" t="s">
        <v>791</v>
      </c>
      <c r="L479" s="495">
        <f>Zip!$J479</f>
        <v>60961</v>
      </c>
    </row>
    <row r="480" spans="2:12" x14ac:dyDescent="0.25">
      <c r="B480" s="438">
        <v>60962</v>
      </c>
      <c r="C480" s="428" t="s">
        <v>792</v>
      </c>
      <c r="I480" s="223"/>
      <c r="J480" s="493">
        <v>60962</v>
      </c>
      <c r="K480" s="494" t="s">
        <v>792</v>
      </c>
      <c r="L480" s="495">
        <f>Zip!$J480</f>
        <v>60962</v>
      </c>
    </row>
    <row r="481" spans="2:12" x14ac:dyDescent="0.25">
      <c r="B481" s="438">
        <v>60963</v>
      </c>
      <c r="C481" s="428" t="s">
        <v>793</v>
      </c>
      <c r="I481" s="223"/>
      <c r="J481" s="493">
        <v>60963</v>
      </c>
      <c r="K481" s="494" t="s">
        <v>793</v>
      </c>
      <c r="L481" s="495">
        <f>Zip!$J481</f>
        <v>60963</v>
      </c>
    </row>
    <row r="482" spans="2:12" x14ac:dyDescent="0.25">
      <c r="B482" s="438">
        <v>60964</v>
      </c>
      <c r="C482" s="428" t="s">
        <v>794</v>
      </c>
      <c r="I482" s="223"/>
      <c r="J482" s="493">
        <v>60964</v>
      </c>
      <c r="K482" s="494" t="s">
        <v>794</v>
      </c>
      <c r="L482" s="495">
        <f>Zip!$J482</f>
        <v>60964</v>
      </c>
    </row>
    <row r="483" spans="2:12" x14ac:dyDescent="0.25">
      <c r="B483" s="438">
        <v>60966</v>
      </c>
      <c r="C483" s="428" t="s">
        <v>196</v>
      </c>
      <c r="I483" s="223"/>
      <c r="J483" s="493">
        <v>60966</v>
      </c>
      <c r="K483" s="494" t="s">
        <v>196</v>
      </c>
      <c r="L483" s="495">
        <f>Zip!$J483</f>
        <v>60966</v>
      </c>
    </row>
    <row r="484" spans="2:12" x14ac:dyDescent="0.25">
      <c r="B484" s="438">
        <v>60967</v>
      </c>
      <c r="C484" s="428" t="s">
        <v>795</v>
      </c>
      <c r="I484" s="223"/>
      <c r="J484" s="493">
        <v>60967</v>
      </c>
      <c r="K484" s="494" t="s">
        <v>795</v>
      </c>
      <c r="L484" s="495">
        <f>Zip!$J484</f>
        <v>60967</v>
      </c>
    </row>
    <row r="485" spans="2:12" x14ac:dyDescent="0.25">
      <c r="B485" s="438">
        <v>60968</v>
      </c>
      <c r="C485" s="428" t="s">
        <v>796</v>
      </c>
      <c r="I485" s="223"/>
      <c r="J485" s="493">
        <v>60968</v>
      </c>
      <c r="K485" s="494" t="s">
        <v>796</v>
      </c>
      <c r="L485" s="495">
        <f>Zip!$J485</f>
        <v>60968</v>
      </c>
    </row>
    <row r="486" spans="2:12" x14ac:dyDescent="0.25">
      <c r="B486" s="438">
        <v>60969</v>
      </c>
      <c r="C486" s="428" t="s">
        <v>797</v>
      </c>
      <c r="I486" s="223"/>
      <c r="J486" s="493">
        <v>60969</v>
      </c>
      <c r="K486" s="494" t="s">
        <v>797</v>
      </c>
      <c r="L486" s="495">
        <f>Zip!$J486</f>
        <v>60969</v>
      </c>
    </row>
    <row r="487" spans="2:12" x14ac:dyDescent="0.25">
      <c r="B487" s="438">
        <v>60970</v>
      </c>
      <c r="C487" s="428" t="s">
        <v>798</v>
      </c>
      <c r="I487" s="223"/>
      <c r="J487" s="493">
        <v>60970</v>
      </c>
      <c r="K487" s="494" t="s">
        <v>798</v>
      </c>
      <c r="L487" s="495">
        <f>Zip!$J487</f>
        <v>60970</v>
      </c>
    </row>
    <row r="488" spans="2:12" x14ac:dyDescent="0.25">
      <c r="B488" s="438">
        <v>60973</v>
      </c>
      <c r="C488" s="428" t="s">
        <v>799</v>
      </c>
      <c r="I488" s="223"/>
      <c r="J488" s="493">
        <v>60973</v>
      </c>
      <c r="K488" s="494" t="s">
        <v>799</v>
      </c>
      <c r="L488" s="495">
        <f>Zip!$J488</f>
        <v>60973</v>
      </c>
    </row>
    <row r="489" spans="2:12" x14ac:dyDescent="0.25">
      <c r="B489" s="438">
        <v>60974</v>
      </c>
      <c r="C489" s="428" t="s">
        <v>800</v>
      </c>
      <c r="I489" s="223"/>
      <c r="J489" s="493">
        <v>60974</v>
      </c>
      <c r="K489" s="494" t="s">
        <v>800</v>
      </c>
      <c r="L489" s="495">
        <f>Zip!$J489</f>
        <v>60974</v>
      </c>
    </row>
    <row r="490" spans="2:12" x14ac:dyDescent="0.25">
      <c r="B490" s="438">
        <v>61001</v>
      </c>
      <c r="C490" s="428" t="s">
        <v>801</v>
      </c>
      <c r="I490" s="223"/>
      <c r="J490" s="493">
        <v>61001</v>
      </c>
      <c r="K490" s="494" t="s">
        <v>801</v>
      </c>
      <c r="L490" s="495">
        <f>Zip!$J490</f>
        <v>61001</v>
      </c>
    </row>
    <row r="491" spans="2:12" x14ac:dyDescent="0.25">
      <c r="B491" s="438">
        <v>61006</v>
      </c>
      <c r="C491" s="428" t="s">
        <v>802</v>
      </c>
      <c r="I491" s="223"/>
      <c r="J491" s="493">
        <v>61006</v>
      </c>
      <c r="K491" s="494" t="s">
        <v>802</v>
      </c>
      <c r="L491" s="495">
        <f>Zip!$J491</f>
        <v>61006</v>
      </c>
    </row>
    <row r="492" spans="2:12" x14ac:dyDescent="0.25">
      <c r="B492" s="438">
        <v>61007</v>
      </c>
      <c r="C492" s="428" t="s">
        <v>803</v>
      </c>
      <c r="I492" s="223"/>
      <c r="J492" s="493">
        <v>61007</v>
      </c>
      <c r="K492" s="494" t="s">
        <v>803</v>
      </c>
      <c r="L492" s="495">
        <f>Zip!$J492</f>
        <v>61007</v>
      </c>
    </row>
    <row r="493" spans="2:12" x14ac:dyDescent="0.25">
      <c r="B493" s="438">
        <v>61008</v>
      </c>
      <c r="C493" s="428" t="s">
        <v>804</v>
      </c>
      <c r="I493" s="223"/>
      <c r="J493" s="493">
        <v>61008</v>
      </c>
      <c r="K493" s="494" t="s">
        <v>804</v>
      </c>
      <c r="L493" s="495">
        <f>Zip!$J493</f>
        <v>61008</v>
      </c>
    </row>
    <row r="494" spans="2:12" x14ac:dyDescent="0.25">
      <c r="B494" s="438">
        <v>61010</v>
      </c>
      <c r="C494" s="428" t="s">
        <v>805</v>
      </c>
      <c r="I494" s="223"/>
      <c r="J494" s="493">
        <v>61010</v>
      </c>
      <c r="K494" s="494" t="s">
        <v>805</v>
      </c>
      <c r="L494" s="495">
        <f>Zip!$J494</f>
        <v>61010</v>
      </c>
    </row>
    <row r="495" spans="2:12" x14ac:dyDescent="0.25">
      <c r="B495" s="438">
        <v>61011</v>
      </c>
      <c r="C495" s="428" t="s">
        <v>806</v>
      </c>
      <c r="I495" s="223"/>
      <c r="J495" s="493">
        <v>61011</v>
      </c>
      <c r="K495" s="494" t="s">
        <v>806</v>
      </c>
      <c r="L495" s="495">
        <f>Zip!$J495</f>
        <v>61011</v>
      </c>
    </row>
    <row r="496" spans="2:12" x14ac:dyDescent="0.25">
      <c r="B496" s="438">
        <v>61012</v>
      </c>
      <c r="C496" s="428" t="s">
        <v>807</v>
      </c>
      <c r="I496" s="223"/>
      <c r="J496" s="493">
        <v>61012</v>
      </c>
      <c r="K496" s="494" t="s">
        <v>807</v>
      </c>
      <c r="L496" s="495">
        <f>Zip!$J496</f>
        <v>61012</v>
      </c>
    </row>
    <row r="497" spans="2:12" x14ac:dyDescent="0.25">
      <c r="B497" s="438">
        <v>61013</v>
      </c>
      <c r="C497" s="428" t="s">
        <v>808</v>
      </c>
      <c r="I497" s="223"/>
      <c r="J497" s="493">
        <v>61013</v>
      </c>
      <c r="K497" s="494" t="s">
        <v>808</v>
      </c>
      <c r="L497" s="495">
        <f>Zip!$J497</f>
        <v>61013</v>
      </c>
    </row>
    <row r="498" spans="2:12" x14ac:dyDescent="0.25">
      <c r="B498" s="438">
        <v>61014</v>
      </c>
      <c r="C498" s="428" t="s">
        <v>809</v>
      </c>
      <c r="I498" s="223"/>
      <c r="J498" s="493">
        <v>61014</v>
      </c>
      <c r="K498" s="494" t="s">
        <v>809</v>
      </c>
      <c r="L498" s="495">
        <f>Zip!$J498</f>
        <v>61014</v>
      </c>
    </row>
    <row r="499" spans="2:12" x14ac:dyDescent="0.25">
      <c r="B499" s="438">
        <v>61015</v>
      </c>
      <c r="C499" s="428" t="s">
        <v>810</v>
      </c>
      <c r="I499" s="223"/>
      <c r="J499" s="493">
        <v>61015</v>
      </c>
      <c r="K499" s="494" t="s">
        <v>810</v>
      </c>
      <c r="L499" s="495">
        <f>Zip!$J499</f>
        <v>61015</v>
      </c>
    </row>
    <row r="500" spans="2:12" x14ac:dyDescent="0.25">
      <c r="B500" s="438">
        <v>61016</v>
      </c>
      <c r="C500" s="428" t="s">
        <v>811</v>
      </c>
      <c r="I500" s="223"/>
      <c r="J500" s="493">
        <v>61016</v>
      </c>
      <c r="K500" s="494" t="s">
        <v>811</v>
      </c>
      <c r="L500" s="495">
        <f>Zip!$J500</f>
        <v>61016</v>
      </c>
    </row>
    <row r="501" spans="2:12" x14ac:dyDescent="0.25">
      <c r="B501" s="438">
        <v>61018</v>
      </c>
      <c r="C501" s="428" t="s">
        <v>813</v>
      </c>
      <c r="I501" s="223"/>
      <c r="J501" s="493">
        <v>61018</v>
      </c>
      <c r="K501" s="494" t="s">
        <v>813</v>
      </c>
      <c r="L501" s="495">
        <f>Zip!$J501</f>
        <v>61018</v>
      </c>
    </row>
    <row r="502" spans="2:12" x14ac:dyDescent="0.25">
      <c r="B502" s="438">
        <v>61019</v>
      </c>
      <c r="C502" s="428" t="s">
        <v>814</v>
      </c>
      <c r="I502" s="223"/>
      <c r="J502" s="493">
        <v>61019</v>
      </c>
      <c r="K502" s="494" t="s">
        <v>814</v>
      </c>
      <c r="L502" s="495">
        <f>Zip!$J502</f>
        <v>61019</v>
      </c>
    </row>
    <row r="503" spans="2:12" x14ac:dyDescent="0.25">
      <c r="B503" s="438">
        <v>61020</v>
      </c>
      <c r="C503" s="428" t="s">
        <v>815</v>
      </c>
      <c r="I503" s="223"/>
      <c r="J503" s="493">
        <v>61020</v>
      </c>
      <c r="K503" s="494" t="s">
        <v>815</v>
      </c>
      <c r="L503" s="495">
        <f>Zip!$J503</f>
        <v>61020</v>
      </c>
    </row>
    <row r="504" spans="2:12" x14ac:dyDescent="0.25">
      <c r="B504" s="438">
        <v>61021</v>
      </c>
      <c r="C504" s="428" t="s">
        <v>447</v>
      </c>
      <c r="I504" s="223"/>
      <c r="J504" s="493">
        <v>61021</v>
      </c>
      <c r="K504" s="494" t="s">
        <v>447</v>
      </c>
      <c r="L504" s="495">
        <f>Zip!$J504</f>
        <v>61021</v>
      </c>
    </row>
    <row r="505" spans="2:12" x14ac:dyDescent="0.25">
      <c r="B505" s="438">
        <v>61024</v>
      </c>
      <c r="C505" s="428" t="s">
        <v>816</v>
      </c>
      <c r="I505" s="223"/>
      <c r="J505" s="493">
        <v>61024</v>
      </c>
      <c r="K505" s="494" t="s">
        <v>816</v>
      </c>
      <c r="L505" s="495">
        <f>Zip!$J505</f>
        <v>61024</v>
      </c>
    </row>
    <row r="506" spans="2:12" x14ac:dyDescent="0.25">
      <c r="B506" s="438">
        <v>61025</v>
      </c>
      <c r="C506" s="428" t="s">
        <v>817</v>
      </c>
      <c r="I506" s="223"/>
      <c r="J506" s="493">
        <v>61025</v>
      </c>
      <c r="K506" s="494" t="s">
        <v>817</v>
      </c>
      <c r="L506" s="495">
        <f>Zip!$J506</f>
        <v>61025</v>
      </c>
    </row>
    <row r="507" spans="2:12" x14ac:dyDescent="0.25">
      <c r="B507" s="438">
        <v>61027</v>
      </c>
      <c r="C507" s="428" t="s">
        <v>818</v>
      </c>
      <c r="I507" s="223"/>
      <c r="J507" s="493">
        <v>61027</v>
      </c>
      <c r="K507" s="494" t="s">
        <v>818</v>
      </c>
      <c r="L507" s="495">
        <f>Zip!$J507</f>
        <v>61027</v>
      </c>
    </row>
    <row r="508" spans="2:12" x14ac:dyDescent="0.25">
      <c r="B508" s="438">
        <v>61028</v>
      </c>
      <c r="C508" s="428" t="s">
        <v>819</v>
      </c>
      <c r="I508" s="223"/>
      <c r="J508" s="493">
        <v>61028</v>
      </c>
      <c r="K508" s="494" t="s">
        <v>819</v>
      </c>
      <c r="L508" s="495">
        <f>Zip!$J508</f>
        <v>61028</v>
      </c>
    </row>
    <row r="509" spans="2:12" x14ac:dyDescent="0.25">
      <c r="B509" s="438">
        <v>61030</v>
      </c>
      <c r="C509" s="428" t="s">
        <v>820</v>
      </c>
      <c r="I509" s="223"/>
      <c r="J509" s="493">
        <v>61030</v>
      </c>
      <c r="K509" s="494" t="s">
        <v>820</v>
      </c>
      <c r="L509" s="495">
        <f>Zip!$J509</f>
        <v>61030</v>
      </c>
    </row>
    <row r="510" spans="2:12" x14ac:dyDescent="0.25">
      <c r="B510" s="438">
        <v>61031</v>
      </c>
      <c r="C510" s="428" t="s">
        <v>821</v>
      </c>
      <c r="I510" s="223"/>
      <c r="J510" s="493">
        <v>61031</v>
      </c>
      <c r="K510" s="494" t="s">
        <v>821</v>
      </c>
      <c r="L510" s="495">
        <f>Zip!$J510</f>
        <v>61031</v>
      </c>
    </row>
    <row r="511" spans="2:12" x14ac:dyDescent="0.25">
      <c r="B511" s="438">
        <v>61032</v>
      </c>
      <c r="C511" s="428" t="s">
        <v>822</v>
      </c>
      <c r="I511" s="223"/>
      <c r="J511" s="493">
        <v>61032</v>
      </c>
      <c r="K511" s="494" t="s">
        <v>822</v>
      </c>
      <c r="L511" s="495">
        <f>Zip!$J511</f>
        <v>61032</v>
      </c>
    </row>
    <row r="512" spans="2:12" x14ac:dyDescent="0.25">
      <c r="B512" s="438">
        <v>61036</v>
      </c>
      <c r="C512" s="428" t="s">
        <v>823</v>
      </c>
      <c r="I512" s="223"/>
      <c r="J512" s="493">
        <v>61036</v>
      </c>
      <c r="K512" s="494" t="s">
        <v>823</v>
      </c>
      <c r="L512" s="495">
        <f>Zip!$J512</f>
        <v>61036</v>
      </c>
    </row>
    <row r="513" spans="2:12" x14ac:dyDescent="0.25">
      <c r="B513" s="438">
        <v>61037</v>
      </c>
      <c r="C513" s="428" t="s">
        <v>824</v>
      </c>
      <c r="I513" s="223"/>
      <c r="J513" s="493">
        <v>61037</v>
      </c>
      <c r="K513" s="494" t="s">
        <v>824</v>
      </c>
      <c r="L513" s="495">
        <f>Zip!$J513</f>
        <v>61037</v>
      </c>
    </row>
    <row r="514" spans="2:12" x14ac:dyDescent="0.25">
      <c r="B514" s="438">
        <v>61038</v>
      </c>
      <c r="C514" s="428" t="s">
        <v>825</v>
      </c>
      <c r="I514" s="223"/>
      <c r="J514" s="493">
        <v>61038</v>
      </c>
      <c r="K514" s="494" t="s">
        <v>825</v>
      </c>
      <c r="L514" s="495">
        <f>Zip!$J514</f>
        <v>61038</v>
      </c>
    </row>
    <row r="515" spans="2:12" x14ac:dyDescent="0.25">
      <c r="B515" s="438">
        <v>61039</v>
      </c>
      <c r="C515" s="428" t="s">
        <v>826</v>
      </c>
      <c r="I515" s="223"/>
      <c r="J515" s="493">
        <v>61039</v>
      </c>
      <c r="K515" s="494" t="s">
        <v>826</v>
      </c>
      <c r="L515" s="495">
        <f>Zip!$J515</f>
        <v>61039</v>
      </c>
    </row>
    <row r="516" spans="2:12" x14ac:dyDescent="0.25">
      <c r="B516" s="438">
        <v>61041</v>
      </c>
      <c r="C516" s="428" t="s">
        <v>827</v>
      </c>
      <c r="I516" s="223"/>
      <c r="J516" s="493">
        <v>61041</v>
      </c>
      <c r="K516" s="494" t="s">
        <v>827</v>
      </c>
      <c r="L516" s="495">
        <f>Zip!$J516</f>
        <v>61041</v>
      </c>
    </row>
    <row r="517" spans="2:12" x14ac:dyDescent="0.25">
      <c r="B517" s="438">
        <v>61042</v>
      </c>
      <c r="C517" s="428" t="s">
        <v>828</v>
      </c>
      <c r="I517" s="223"/>
      <c r="J517" s="493">
        <v>61042</v>
      </c>
      <c r="K517" s="494" t="s">
        <v>828</v>
      </c>
      <c r="L517" s="495">
        <f>Zip!$J517</f>
        <v>61042</v>
      </c>
    </row>
    <row r="518" spans="2:12" x14ac:dyDescent="0.25">
      <c r="B518" s="438">
        <v>61043</v>
      </c>
      <c r="C518" s="428" t="s">
        <v>829</v>
      </c>
      <c r="I518" s="223"/>
      <c r="J518" s="493">
        <v>61043</v>
      </c>
      <c r="K518" s="494" t="s">
        <v>829</v>
      </c>
      <c r="L518" s="495">
        <f>Zip!$J518</f>
        <v>61043</v>
      </c>
    </row>
    <row r="519" spans="2:12" x14ac:dyDescent="0.25">
      <c r="B519" s="438">
        <v>61044</v>
      </c>
      <c r="C519" s="428" t="s">
        <v>830</v>
      </c>
      <c r="I519" s="223"/>
      <c r="J519" s="493">
        <v>61044</v>
      </c>
      <c r="K519" s="494" t="s">
        <v>830</v>
      </c>
      <c r="L519" s="495">
        <f>Zip!$J519</f>
        <v>61044</v>
      </c>
    </row>
    <row r="520" spans="2:12" x14ac:dyDescent="0.25">
      <c r="B520" s="438">
        <v>61046</v>
      </c>
      <c r="C520" s="428" t="s">
        <v>831</v>
      </c>
      <c r="I520" s="223"/>
      <c r="J520" s="493">
        <v>61046</v>
      </c>
      <c r="K520" s="494" t="s">
        <v>831</v>
      </c>
      <c r="L520" s="495">
        <f>Zip!$J520</f>
        <v>61046</v>
      </c>
    </row>
    <row r="521" spans="2:12" x14ac:dyDescent="0.25">
      <c r="B521" s="438">
        <v>61047</v>
      </c>
      <c r="C521" s="428" t="s">
        <v>832</v>
      </c>
      <c r="I521" s="223"/>
      <c r="J521" s="493">
        <v>61047</v>
      </c>
      <c r="K521" s="494" t="s">
        <v>832</v>
      </c>
      <c r="L521" s="495">
        <f>Zip!$J521</f>
        <v>61047</v>
      </c>
    </row>
    <row r="522" spans="2:12" x14ac:dyDescent="0.25">
      <c r="B522" s="438">
        <v>61048</v>
      </c>
      <c r="C522" s="428" t="s">
        <v>833</v>
      </c>
      <c r="I522" s="223"/>
      <c r="J522" s="493">
        <v>61048</v>
      </c>
      <c r="K522" s="494" t="s">
        <v>833</v>
      </c>
      <c r="L522" s="495">
        <f>Zip!$J522</f>
        <v>61048</v>
      </c>
    </row>
    <row r="523" spans="2:12" x14ac:dyDescent="0.25">
      <c r="B523" s="438">
        <v>61049</v>
      </c>
      <c r="C523" s="428" t="s">
        <v>834</v>
      </c>
      <c r="I523" s="223"/>
      <c r="J523" s="493">
        <v>61049</v>
      </c>
      <c r="K523" s="494" t="s">
        <v>834</v>
      </c>
      <c r="L523" s="495">
        <f>Zip!$J523</f>
        <v>61049</v>
      </c>
    </row>
    <row r="524" spans="2:12" x14ac:dyDescent="0.25">
      <c r="B524" s="438">
        <v>61050</v>
      </c>
      <c r="C524" s="428" t="s">
        <v>835</v>
      </c>
      <c r="I524" s="223"/>
      <c r="J524" s="493">
        <v>61050</v>
      </c>
      <c r="K524" s="494" t="s">
        <v>835</v>
      </c>
      <c r="L524" s="495">
        <f>Zip!$J524</f>
        <v>61050</v>
      </c>
    </row>
    <row r="525" spans="2:12" x14ac:dyDescent="0.25">
      <c r="B525" s="438">
        <v>61051</v>
      </c>
      <c r="C525" s="428" t="s">
        <v>836</v>
      </c>
      <c r="I525" s="223"/>
      <c r="J525" s="493">
        <v>61051</v>
      </c>
      <c r="K525" s="494" t="s">
        <v>836</v>
      </c>
      <c r="L525" s="495">
        <f>Zip!$J525</f>
        <v>61051</v>
      </c>
    </row>
    <row r="526" spans="2:12" x14ac:dyDescent="0.25">
      <c r="B526" s="438">
        <v>61052</v>
      </c>
      <c r="C526" s="428" t="s">
        <v>837</v>
      </c>
      <c r="I526" s="223"/>
      <c r="J526" s="493">
        <v>61052</v>
      </c>
      <c r="K526" s="494" t="s">
        <v>837</v>
      </c>
      <c r="L526" s="495">
        <f>Zip!$J526</f>
        <v>61052</v>
      </c>
    </row>
    <row r="527" spans="2:12" x14ac:dyDescent="0.25">
      <c r="B527" s="438">
        <v>61053</v>
      </c>
      <c r="C527" s="428" t="s">
        <v>838</v>
      </c>
      <c r="I527" s="223"/>
      <c r="J527" s="493">
        <v>61053</v>
      </c>
      <c r="K527" s="494" t="s">
        <v>838</v>
      </c>
      <c r="L527" s="495">
        <f>Zip!$J527</f>
        <v>61053</v>
      </c>
    </row>
    <row r="528" spans="2:12" x14ac:dyDescent="0.25">
      <c r="B528" s="438">
        <v>61054</v>
      </c>
      <c r="C528" s="428" t="s">
        <v>839</v>
      </c>
      <c r="I528" s="223"/>
      <c r="J528" s="493">
        <v>61054</v>
      </c>
      <c r="K528" s="494" t="s">
        <v>839</v>
      </c>
      <c r="L528" s="495">
        <f>Zip!$J528</f>
        <v>61054</v>
      </c>
    </row>
    <row r="529" spans="2:12" x14ac:dyDescent="0.25">
      <c r="B529" s="438">
        <v>61057</v>
      </c>
      <c r="C529" s="428" t="s">
        <v>840</v>
      </c>
      <c r="I529" s="223"/>
      <c r="J529" s="493">
        <v>61057</v>
      </c>
      <c r="K529" s="494" t="s">
        <v>840</v>
      </c>
      <c r="L529" s="495">
        <f>Zip!$J529</f>
        <v>61057</v>
      </c>
    </row>
    <row r="530" spans="2:12" x14ac:dyDescent="0.25">
      <c r="B530" s="438">
        <v>61058</v>
      </c>
      <c r="C530" s="428" t="s">
        <v>841</v>
      </c>
      <c r="I530" s="223"/>
      <c r="J530" s="493">
        <v>61058</v>
      </c>
      <c r="K530" s="494" t="s">
        <v>841</v>
      </c>
      <c r="L530" s="495">
        <f>Zip!$J530</f>
        <v>61058</v>
      </c>
    </row>
    <row r="531" spans="2:12" x14ac:dyDescent="0.25">
      <c r="B531" s="438">
        <v>61059</v>
      </c>
      <c r="C531" s="428" t="s">
        <v>842</v>
      </c>
      <c r="I531" s="223"/>
      <c r="J531" s="493">
        <v>61059</v>
      </c>
      <c r="K531" s="494" t="s">
        <v>842</v>
      </c>
      <c r="L531" s="495">
        <f>Zip!$J531</f>
        <v>61059</v>
      </c>
    </row>
    <row r="532" spans="2:12" x14ac:dyDescent="0.25">
      <c r="B532" s="438">
        <v>61060</v>
      </c>
      <c r="C532" s="428" t="s">
        <v>843</v>
      </c>
      <c r="I532" s="223"/>
      <c r="J532" s="493">
        <v>61060</v>
      </c>
      <c r="K532" s="494" t="s">
        <v>843</v>
      </c>
      <c r="L532" s="495">
        <f>Zip!$J532</f>
        <v>61060</v>
      </c>
    </row>
    <row r="533" spans="2:12" x14ac:dyDescent="0.25">
      <c r="B533" s="438">
        <v>61061</v>
      </c>
      <c r="C533" s="428" t="s">
        <v>844</v>
      </c>
      <c r="I533" s="223"/>
      <c r="J533" s="493">
        <v>61061</v>
      </c>
      <c r="K533" s="494" t="s">
        <v>844</v>
      </c>
      <c r="L533" s="495">
        <f>Zip!$J533</f>
        <v>61061</v>
      </c>
    </row>
    <row r="534" spans="2:12" x14ac:dyDescent="0.25">
      <c r="B534" s="438">
        <v>61062</v>
      </c>
      <c r="C534" s="428" t="s">
        <v>845</v>
      </c>
      <c r="I534" s="223"/>
      <c r="J534" s="493">
        <v>61062</v>
      </c>
      <c r="K534" s="494" t="s">
        <v>845</v>
      </c>
      <c r="L534" s="495">
        <f>Zip!$J534</f>
        <v>61062</v>
      </c>
    </row>
    <row r="535" spans="2:12" x14ac:dyDescent="0.25">
      <c r="B535" s="438">
        <v>61063</v>
      </c>
      <c r="C535" s="428" t="s">
        <v>846</v>
      </c>
      <c r="I535" s="223"/>
      <c r="J535" s="493">
        <v>61063</v>
      </c>
      <c r="K535" s="494" t="s">
        <v>846</v>
      </c>
      <c r="L535" s="495">
        <f>Zip!$J535</f>
        <v>61063</v>
      </c>
    </row>
    <row r="536" spans="2:12" x14ac:dyDescent="0.25">
      <c r="B536" s="438">
        <v>61064</v>
      </c>
      <c r="C536" s="428" t="s">
        <v>847</v>
      </c>
      <c r="I536" s="223"/>
      <c r="J536" s="493">
        <v>61064</v>
      </c>
      <c r="K536" s="494" t="s">
        <v>847</v>
      </c>
      <c r="L536" s="495">
        <f>Zip!$J536</f>
        <v>61064</v>
      </c>
    </row>
    <row r="537" spans="2:12" x14ac:dyDescent="0.25">
      <c r="B537" s="438">
        <v>61065</v>
      </c>
      <c r="C537" s="428" t="s">
        <v>848</v>
      </c>
      <c r="I537" s="223"/>
      <c r="J537" s="493">
        <v>61065</v>
      </c>
      <c r="K537" s="494" t="s">
        <v>848</v>
      </c>
      <c r="L537" s="495">
        <f>Zip!$J537</f>
        <v>61065</v>
      </c>
    </row>
    <row r="538" spans="2:12" x14ac:dyDescent="0.25">
      <c r="B538" s="438">
        <v>61067</v>
      </c>
      <c r="C538" s="428" t="s">
        <v>849</v>
      </c>
      <c r="I538" s="223"/>
      <c r="J538" s="493">
        <v>61067</v>
      </c>
      <c r="K538" s="494" t="s">
        <v>849</v>
      </c>
      <c r="L538" s="495">
        <f>Zip!$J538</f>
        <v>61067</v>
      </c>
    </row>
    <row r="539" spans="2:12" x14ac:dyDescent="0.25">
      <c r="B539" s="438">
        <v>61068</v>
      </c>
      <c r="C539" s="428" t="s">
        <v>850</v>
      </c>
      <c r="I539" s="223"/>
      <c r="J539" s="493">
        <v>61068</v>
      </c>
      <c r="K539" s="494" t="s">
        <v>850</v>
      </c>
      <c r="L539" s="495">
        <f>Zip!$J539</f>
        <v>61068</v>
      </c>
    </row>
    <row r="540" spans="2:12" x14ac:dyDescent="0.25">
      <c r="B540" s="438">
        <v>61070</v>
      </c>
      <c r="C540" s="428" t="s">
        <v>851</v>
      </c>
      <c r="I540" s="223"/>
      <c r="J540" s="493">
        <v>61070</v>
      </c>
      <c r="K540" s="494" t="s">
        <v>851</v>
      </c>
      <c r="L540" s="495">
        <f>Zip!$J540</f>
        <v>61070</v>
      </c>
    </row>
    <row r="541" spans="2:12" x14ac:dyDescent="0.25">
      <c r="B541" s="438">
        <v>61071</v>
      </c>
      <c r="C541" s="428" t="s">
        <v>852</v>
      </c>
      <c r="I541" s="223"/>
      <c r="J541" s="493">
        <v>61071</v>
      </c>
      <c r="K541" s="494" t="s">
        <v>852</v>
      </c>
      <c r="L541" s="495">
        <f>Zip!$J541</f>
        <v>61071</v>
      </c>
    </row>
    <row r="542" spans="2:12" x14ac:dyDescent="0.25">
      <c r="B542" s="438">
        <v>61072</v>
      </c>
      <c r="C542" s="428" t="s">
        <v>853</v>
      </c>
      <c r="I542" s="223"/>
      <c r="J542" s="493">
        <v>61072</v>
      </c>
      <c r="K542" s="494" t="s">
        <v>853</v>
      </c>
      <c r="L542" s="495">
        <f>Zip!$J542</f>
        <v>61072</v>
      </c>
    </row>
    <row r="543" spans="2:12" x14ac:dyDescent="0.25">
      <c r="B543" s="438">
        <v>61073</v>
      </c>
      <c r="C543" s="428" t="s">
        <v>854</v>
      </c>
      <c r="I543" s="223"/>
      <c r="J543" s="493">
        <v>61073</v>
      </c>
      <c r="K543" s="494" t="s">
        <v>854</v>
      </c>
      <c r="L543" s="495">
        <f>Zip!$J543</f>
        <v>61073</v>
      </c>
    </row>
    <row r="544" spans="2:12" x14ac:dyDescent="0.25">
      <c r="B544" s="438">
        <v>61074</v>
      </c>
      <c r="C544" s="428" t="s">
        <v>855</v>
      </c>
      <c r="I544" s="223"/>
      <c r="J544" s="493">
        <v>61074</v>
      </c>
      <c r="K544" s="494" t="s">
        <v>855</v>
      </c>
      <c r="L544" s="495">
        <f>Zip!$J544</f>
        <v>61074</v>
      </c>
    </row>
    <row r="545" spans="2:12" x14ac:dyDescent="0.25">
      <c r="B545" s="438">
        <v>61075</v>
      </c>
      <c r="C545" s="428" t="s">
        <v>856</v>
      </c>
      <c r="I545" s="223"/>
      <c r="J545" s="493">
        <v>61075</v>
      </c>
      <c r="K545" s="494" t="s">
        <v>856</v>
      </c>
      <c r="L545" s="495">
        <f>Zip!$J545</f>
        <v>61075</v>
      </c>
    </row>
    <row r="546" spans="2:12" x14ac:dyDescent="0.25">
      <c r="B546" s="438">
        <v>61077</v>
      </c>
      <c r="C546" s="428" t="s">
        <v>857</v>
      </c>
      <c r="I546" s="223"/>
      <c r="J546" s="493">
        <v>61077</v>
      </c>
      <c r="K546" s="494" t="s">
        <v>857</v>
      </c>
      <c r="L546" s="495">
        <f>Zip!$J546</f>
        <v>61077</v>
      </c>
    </row>
    <row r="547" spans="2:12" x14ac:dyDescent="0.25">
      <c r="B547" s="438">
        <v>61078</v>
      </c>
      <c r="C547" s="428" t="s">
        <v>858</v>
      </c>
      <c r="I547" s="223"/>
      <c r="J547" s="493">
        <v>61078</v>
      </c>
      <c r="K547" s="494" t="s">
        <v>858</v>
      </c>
      <c r="L547" s="495">
        <f>Zip!$J547</f>
        <v>61078</v>
      </c>
    </row>
    <row r="548" spans="2:12" x14ac:dyDescent="0.25">
      <c r="B548" s="438">
        <v>61079</v>
      </c>
      <c r="C548" s="428" t="s">
        <v>859</v>
      </c>
      <c r="I548" s="223"/>
      <c r="J548" s="493">
        <v>61079</v>
      </c>
      <c r="K548" s="494" t="s">
        <v>859</v>
      </c>
      <c r="L548" s="495">
        <f>Zip!$J548</f>
        <v>61079</v>
      </c>
    </row>
    <row r="549" spans="2:12" x14ac:dyDescent="0.25">
      <c r="B549" s="438">
        <v>61080</v>
      </c>
      <c r="C549" s="428" t="s">
        <v>860</v>
      </c>
      <c r="I549" s="223"/>
      <c r="J549" s="493">
        <v>61080</v>
      </c>
      <c r="K549" s="494" t="s">
        <v>860</v>
      </c>
      <c r="L549" s="495">
        <f>Zip!$J549</f>
        <v>61080</v>
      </c>
    </row>
    <row r="550" spans="2:12" x14ac:dyDescent="0.25">
      <c r="B550" s="438">
        <v>61081</v>
      </c>
      <c r="C550" s="428" t="s">
        <v>861</v>
      </c>
      <c r="I550" s="223"/>
      <c r="J550" s="493">
        <v>61081</v>
      </c>
      <c r="K550" s="494" t="s">
        <v>861</v>
      </c>
      <c r="L550" s="495">
        <f>Zip!$J550</f>
        <v>61081</v>
      </c>
    </row>
    <row r="551" spans="2:12" x14ac:dyDescent="0.25">
      <c r="B551" s="438">
        <v>61084</v>
      </c>
      <c r="C551" s="428" t="s">
        <v>862</v>
      </c>
      <c r="I551" s="223"/>
      <c r="J551" s="493">
        <v>61084</v>
      </c>
      <c r="K551" s="494" t="s">
        <v>862</v>
      </c>
      <c r="L551" s="495">
        <f>Zip!$J551</f>
        <v>61084</v>
      </c>
    </row>
    <row r="552" spans="2:12" x14ac:dyDescent="0.25">
      <c r="B552" s="438">
        <v>61085</v>
      </c>
      <c r="C552" s="428" t="s">
        <v>863</v>
      </c>
      <c r="I552" s="223"/>
      <c r="J552" s="493">
        <v>61085</v>
      </c>
      <c r="K552" s="494" t="s">
        <v>863</v>
      </c>
      <c r="L552" s="495">
        <f>Zip!$J552</f>
        <v>61085</v>
      </c>
    </row>
    <row r="553" spans="2:12" x14ac:dyDescent="0.25">
      <c r="B553" s="438">
        <v>61087</v>
      </c>
      <c r="C553" s="428" t="s">
        <v>864</v>
      </c>
      <c r="I553" s="223"/>
      <c r="J553" s="493">
        <v>61087</v>
      </c>
      <c r="K553" s="494" t="s">
        <v>864</v>
      </c>
      <c r="L553" s="495">
        <f>Zip!$J553</f>
        <v>61087</v>
      </c>
    </row>
    <row r="554" spans="2:12" x14ac:dyDescent="0.25">
      <c r="B554" s="438">
        <v>61088</v>
      </c>
      <c r="C554" s="428" t="s">
        <v>812</v>
      </c>
      <c r="I554" s="223"/>
      <c r="J554" s="493">
        <v>61088</v>
      </c>
      <c r="K554" s="494" t="s">
        <v>812</v>
      </c>
      <c r="L554" s="495">
        <f>Zip!$J554</f>
        <v>61088</v>
      </c>
    </row>
    <row r="555" spans="2:12" x14ac:dyDescent="0.25">
      <c r="B555" s="438">
        <v>61089</v>
      </c>
      <c r="C555" s="428" t="s">
        <v>865</v>
      </c>
      <c r="I555" s="223"/>
      <c r="J555" s="493">
        <v>61089</v>
      </c>
      <c r="K555" s="494" t="s">
        <v>865</v>
      </c>
      <c r="L555" s="495">
        <f>Zip!$J555</f>
        <v>61089</v>
      </c>
    </row>
    <row r="556" spans="2:12" x14ac:dyDescent="0.25">
      <c r="B556" s="438">
        <v>61091</v>
      </c>
      <c r="C556" s="428" t="s">
        <v>866</v>
      </c>
      <c r="I556" s="223"/>
      <c r="J556" s="493">
        <v>61091</v>
      </c>
      <c r="K556" s="494" t="s">
        <v>866</v>
      </c>
      <c r="L556" s="495">
        <f>Zip!$J556</f>
        <v>61091</v>
      </c>
    </row>
    <row r="557" spans="2:12" x14ac:dyDescent="0.25">
      <c r="B557" s="438">
        <v>61101</v>
      </c>
      <c r="C557" s="428" t="s">
        <v>867</v>
      </c>
      <c r="I557" s="223"/>
      <c r="J557" s="493">
        <v>61101</v>
      </c>
      <c r="K557" s="494" t="s">
        <v>867</v>
      </c>
      <c r="L557" s="495">
        <f>Zip!$J557</f>
        <v>61101</v>
      </c>
    </row>
    <row r="558" spans="2:12" x14ac:dyDescent="0.25">
      <c r="B558" s="438">
        <v>61102</v>
      </c>
      <c r="C558" s="428" t="s">
        <v>867</v>
      </c>
      <c r="I558" s="223"/>
      <c r="J558" s="493">
        <v>61102</v>
      </c>
      <c r="K558" s="494" t="s">
        <v>867</v>
      </c>
      <c r="L558" s="495">
        <f>Zip!$J558</f>
        <v>61102</v>
      </c>
    </row>
    <row r="559" spans="2:12" x14ac:dyDescent="0.25">
      <c r="B559" s="438">
        <v>61103</v>
      </c>
      <c r="C559" s="428" t="s">
        <v>867</v>
      </c>
      <c r="I559" s="223"/>
      <c r="J559" s="493">
        <v>61103</v>
      </c>
      <c r="K559" s="494" t="s">
        <v>867</v>
      </c>
      <c r="L559" s="495">
        <f>Zip!$J559</f>
        <v>61103</v>
      </c>
    </row>
    <row r="560" spans="2:12" x14ac:dyDescent="0.25">
      <c r="B560" s="438">
        <v>61104</v>
      </c>
      <c r="C560" s="428" t="s">
        <v>867</v>
      </c>
      <c r="I560" s="223"/>
      <c r="J560" s="493">
        <v>61104</v>
      </c>
      <c r="K560" s="494" t="s">
        <v>867</v>
      </c>
      <c r="L560" s="495">
        <f>Zip!$J560</f>
        <v>61104</v>
      </c>
    </row>
    <row r="561" spans="2:12" x14ac:dyDescent="0.25">
      <c r="B561" s="438">
        <v>61105</v>
      </c>
      <c r="C561" s="428" t="s">
        <v>867</v>
      </c>
      <c r="I561" s="223"/>
      <c r="J561" s="493">
        <v>61105</v>
      </c>
      <c r="K561" s="494" t="s">
        <v>867</v>
      </c>
      <c r="L561" s="495">
        <f>Zip!$J561</f>
        <v>61105</v>
      </c>
    </row>
    <row r="562" spans="2:12" x14ac:dyDescent="0.25">
      <c r="B562" s="438">
        <v>61106</v>
      </c>
      <c r="C562" s="428" t="s">
        <v>867</v>
      </c>
      <c r="I562" s="223"/>
      <c r="J562" s="493">
        <v>61106</v>
      </c>
      <c r="K562" s="494" t="s">
        <v>867</v>
      </c>
      <c r="L562" s="495">
        <f>Zip!$J562</f>
        <v>61106</v>
      </c>
    </row>
    <row r="563" spans="2:12" x14ac:dyDescent="0.25">
      <c r="B563" s="438">
        <v>61107</v>
      </c>
      <c r="C563" s="428" t="s">
        <v>867</v>
      </c>
      <c r="I563" s="223"/>
      <c r="J563" s="493">
        <v>61107</v>
      </c>
      <c r="K563" s="494" t="s">
        <v>867</v>
      </c>
      <c r="L563" s="495">
        <f>Zip!$J563</f>
        <v>61107</v>
      </c>
    </row>
    <row r="564" spans="2:12" x14ac:dyDescent="0.25">
      <c r="B564" s="438">
        <v>61108</v>
      </c>
      <c r="C564" s="428" t="s">
        <v>867</v>
      </c>
      <c r="I564" s="223"/>
      <c r="J564" s="493">
        <v>61108</v>
      </c>
      <c r="K564" s="494" t="s">
        <v>867</v>
      </c>
      <c r="L564" s="495">
        <f>Zip!$J564</f>
        <v>61108</v>
      </c>
    </row>
    <row r="565" spans="2:12" x14ac:dyDescent="0.25">
      <c r="B565" s="438">
        <v>61109</v>
      </c>
      <c r="C565" s="428" t="s">
        <v>867</v>
      </c>
      <c r="I565" s="223"/>
      <c r="J565" s="493">
        <v>61109</v>
      </c>
      <c r="K565" s="494" t="s">
        <v>867</v>
      </c>
      <c r="L565" s="495">
        <f>Zip!$J565</f>
        <v>61109</v>
      </c>
    </row>
    <row r="566" spans="2:12" x14ac:dyDescent="0.25">
      <c r="B566" s="438">
        <v>61110</v>
      </c>
      <c r="C566" s="428" t="s">
        <v>867</v>
      </c>
      <c r="I566" s="223"/>
      <c r="J566" s="493">
        <v>61110</v>
      </c>
      <c r="K566" s="494" t="s">
        <v>867</v>
      </c>
      <c r="L566" s="495">
        <f>Zip!$J566</f>
        <v>61110</v>
      </c>
    </row>
    <row r="567" spans="2:12" x14ac:dyDescent="0.25">
      <c r="B567" s="438">
        <v>61111</v>
      </c>
      <c r="C567" s="428" t="s">
        <v>868</v>
      </c>
      <c r="I567" s="223"/>
      <c r="J567" s="493">
        <v>61111</v>
      </c>
      <c r="K567" s="494" t="s">
        <v>868</v>
      </c>
      <c r="L567" s="495">
        <f>Zip!$J567</f>
        <v>61111</v>
      </c>
    </row>
    <row r="568" spans="2:12" x14ac:dyDescent="0.25">
      <c r="B568" s="438">
        <v>61112</v>
      </c>
      <c r="C568" s="428" t="s">
        <v>867</v>
      </c>
      <c r="I568" s="223"/>
      <c r="J568" s="493">
        <v>61112</v>
      </c>
      <c r="K568" s="494" t="s">
        <v>867</v>
      </c>
      <c r="L568" s="495">
        <f>Zip!$J568</f>
        <v>61112</v>
      </c>
    </row>
    <row r="569" spans="2:12" x14ac:dyDescent="0.25">
      <c r="B569" s="438">
        <v>61114</v>
      </c>
      <c r="C569" s="428" t="s">
        <v>867</v>
      </c>
      <c r="I569" s="223"/>
      <c r="J569" s="493">
        <v>61114</v>
      </c>
      <c r="K569" s="494" t="s">
        <v>867</v>
      </c>
      <c r="L569" s="495">
        <f>Zip!$J569</f>
        <v>61114</v>
      </c>
    </row>
    <row r="570" spans="2:12" x14ac:dyDescent="0.25">
      <c r="B570" s="438">
        <v>61115</v>
      </c>
      <c r="C570" s="428" t="s">
        <v>869</v>
      </c>
      <c r="I570" s="223"/>
      <c r="J570" s="493">
        <v>61115</v>
      </c>
      <c r="K570" s="494" t="s">
        <v>869</v>
      </c>
      <c r="L570" s="495">
        <f>Zip!$J570</f>
        <v>61115</v>
      </c>
    </row>
    <row r="571" spans="2:12" x14ac:dyDescent="0.25">
      <c r="B571" s="438">
        <v>61125</v>
      </c>
      <c r="C571" s="428" t="s">
        <v>867</v>
      </c>
      <c r="I571" s="223"/>
      <c r="J571" s="493">
        <v>61125</v>
      </c>
      <c r="K571" s="494" t="s">
        <v>867</v>
      </c>
      <c r="L571" s="495">
        <f>Zip!$J571</f>
        <v>61125</v>
      </c>
    </row>
    <row r="572" spans="2:12" x14ac:dyDescent="0.25">
      <c r="B572" s="438">
        <v>61126</v>
      </c>
      <c r="C572" s="428" t="s">
        <v>867</v>
      </c>
      <c r="I572" s="223"/>
      <c r="J572" s="493">
        <v>61126</v>
      </c>
      <c r="K572" s="494" t="s">
        <v>867</v>
      </c>
      <c r="L572" s="495">
        <f>Zip!$J572</f>
        <v>61126</v>
      </c>
    </row>
    <row r="573" spans="2:12" x14ac:dyDescent="0.25">
      <c r="B573" s="438">
        <v>61130</v>
      </c>
      <c r="C573" s="428" t="s">
        <v>868</v>
      </c>
      <c r="I573" s="223"/>
      <c r="J573" s="493">
        <v>61130</v>
      </c>
      <c r="K573" s="494" t="s">
        <v>868</v>
      </c>
      <c r="L573" s="495">
        <f>Zip!$J573</f>
        <v>61130</v>
      </c>
    </row>
    <row r="574" spans="2:12" x14ac:dyDescent="0.25">
      <c r="B574" s="438">
        <v>61131</v>
      </c>
      <c r="C574" s="428" t="s">
        <v>868</v>
      </c>
      <c r="I574" s="223"/>
      <c r="J574" s="493">
        <v>61131</v>
      </c>
      <c r="K574" s="494" t="s">
        <v>868</v>
      </c>
      <c r="L574" s="495">
        <f>Zip!$J574</f>
        <v>61131</v>
      </c>
    </row>
    <row r="575" spans="2:12" x14ac:dyDescent="0.25">
      <c r="B575" s="438">
        <v>61132</v>
      </c>
      <c r="C575" s="428" t="s">
        <v>868</v>
      </c>
      <c r="I575" s="223"/>
      <c r="J575" s="493">
        <v>61132</v>
      </c>
      <c r="K575" s="494" t="s">
        <v>868</v>
      </c>
      <c r="L575" s="495">
        <f>Zip!$J575</f>
        <v>61132</v>
      </c>
    </row>
    <row r="576" spans="2:12" x14ac:dyDescent="0.25">
      <c r="B576" s="438">
        <v>61201</v>
      </c>
      <c r="C576" s="428" t="s">
        <v>870</v>
      </c>
      <c r="I576" s="223"/>
      <c r="J576" s="493">
        <v>61201</v>
      </c>
      <c r="K576" s="494" t="s">
        <v>870</v>
      </c>
      <c r="L576" s="495">
        <f>Zip!$J576</f>
        <v>61201</v>
      </c>
    </row>
    <row r="577" spans="2:12" x14ac:dyDescent="0.25">
      <c r="B577" s="438">
        <v>61204</v>
      </c>
      <c r="C577" s="428" t="s">
        <v>870</v>
      </c>
      <c r="I577" s="223"/>
      <c r="J577" s="493">
        <v>61204</v>
      </c>
      <c r="K577" s="494" t="s">
        <v>870</v>
      </c>
      <c r="L577" s="495">
        <f>Zip!$J577</f>
        <v>61204</v>
      </c>
    </row>
    <row r="578" spans="2:12" x14ac:dyDescent="0.25">
      <c r="B578" s="438">
        <v>61230</v>
      </c>
      <c r="C578" s="428" t="s">
        <v>871</v>
      </c>
      <c r="I578" s="223"/>
      <c r="J578" s="493">
        <v>61230</v>
      </c>
      <c r="K578" s="494" t="s">
        <v>871</v>
      </c>
      <c r="L578" s="495">
        <f>Zip!$J578</f>
        <v>61230</v>
      </c>
    </row>
    <row r="579" spans="2:12" x14ac:dyDescent="0.25">
      <c r="B579" s="438">
        <v>61231</v>
      </c>
      <c r="C579" s="428" t="s">
        <v>872</v>
      </c>
      <c r="I579" s="223"/>
      <c r="J579" s="493">
        <v>61231</v>
      </c>
      <c r="K579" s="494" t="s">
        <v>872</v>
      </c>
      <c r="L579" s="495">
        <f>Zip!$J579</f>
        <v>61231</v>
      </c>
    </row>
    <row r="580" spans="2:12" x14ac:dyDescent="0.25">
      <c r="B580" s="438">
        <v>61232</v>
      </c>
      <c r="C580" s="428" t="s">
        <v>873</v>
      </c>
      <c r="I580" s="223"/>
      <c r="J580" s="493">
        <v>61232</v>
      </c>
      <c r="K580" s="494" t="s">
        <v>873</v>
      </c>
      <c r="L580" s="495">
        <f>Zip!$J580</f>
        <v>61232</v>
      </c>
    </row>
    <row r="581" spans="2:12" x14ac:dyDescent="0.25">
      <c r="B581" s="438">
        <v>61233</v>
      </c>
      <c r="C581" s="428" t="s">
        <v>874</v>
      </c>
      <c r="I581" s="223"/>
      <c r="J581" s="493">
        <v>61233</v>
      </c>
      <c r="K581" s="494" t="s">
        <v>874</v>
      </c>
      <c r="L581" s="495">
        <f>Zip!$J581</f>
        <v>61233</v>
      </c>
    </row>
    <row r="582" spans="2:12" x14ac:dyDescent="0.25">
      <c r="B582" s="438">
        <v>61234</v>
      </c>
      <c r="C582" s="428" t="s">
        <v>876</v>
      </c>
      <c r="I582" s="223"/>
      <c r="J582" s="493">
        <v>61234</v>
      </c>
      <c r="K582" s="494" t="s">
        <v>876</v>
      </c>
      <c r="L582" s="495">
        <f>Zip!$J582</f>
        <v>61234</v>
      </c>
    </row>
    <row r="583" spans="2:12" x14ac:dyDescent="0.25">
      <c r="B583" s="438">
        <v>61235</v>
      </c>
      <c r="C583" s="428" t="s">
        <v>877</v>
      </c>
      <c r="I583" s="223"/>
      <c r="J583" s="493">
        <v>61235</v>
      </c>
      <c r="K583" s="494" t="s">
        <v>877</v>
      </c>
      <c r="L583" s="495">
        <f>Zip!$J583</f>
        <v>61235</v>
      </c>
    </row>
    <row r="584" spans="2:12" x14ac:dyDescent="0.25">
      <c r="B584" s="438">
        <v>61236</v>
      </c>
      <c r="C584" s="428" t="s">
        <v>878</v>
      </c>
      <c r="I584" s="223"/>
      <c r="J584" s="493">
        <v>61236</v>
      </c>
      <c r="K584" s="494" t="s">
        <v>878</v>
      </c>
      <c r="L584" s="495">
        <f>Zip!$J584</f>
        <v>61236</v>
      </c>
    </row>
    <row r="585" spans="2:12" x14ac:dyDescent="0.25">
      <c r="B585" s="438">
        <v>61237</v>
      </c>
      <c r="C585" s="428" t="s">
        <v>879</v>
      </c>
      <c r="I585" s="223"/>
      <c r="J585" s="493">
        <v>61237</v>
      </c>
      <c r="K585" s="494" t="s">
        <v>879</v>
      </c>
      <c r="L585" s="495">
        <f>Zip!$J585</f>
        <v>61237</v>
      </c>
    </row>
    <row r="586" spans="2:12" x14ac:dyDescent="0.25">
      <c r="B586" s="438">
        <v>61238</v>
      </c>
      <c r="C586" s="428" t="s">
        <v>880</v>
      </c>
      <c r="I586" s="223"/>
      <c r="J586" s="493">
        <v>61238</v>
      </c>
      <c r="K586" s="494" t="s">
        <v>880</v>
      </c>
      <c r="L586" s="495">
        <f>Zip!$J586</f>
        <v>61238</v>
      </c>
    </row>
    <row r="587" spans="2:12" x14ac:dyDescent="0.25">
      <c r="B587" s="438">
        <v>61239</v>
      </c>
      <c r="C587" s="428" t="s">
        <v>881</v>
      </c>
      <c r="I587" s="223"/>
      <c r="J587" s="493">
        <v>61239</v>
      </c>
      <c r="K587" s="494" t="s">
        <v>881</v>
      </c>
      <c r="L587" s="495">
        <f>Zip!$J587</f>
        <v>61239</v>
      </c>
    </row>
    <row r="588" spans="2:12" x14ac:dyDescent="0.25">
      <c r="B588" s="438">
        <v>61240</v>
      </c>
      <c r="C588" s="428" t="s">
        <v>882</v>
      </c>
      <c r="I588" s="223"/>
      <c r="J588" s="493">
        <v>61240</v>
      </c>
      <c r="K588" s="494" t="s">
        <v>882</v>
      </c>
      <c r="L588" s="495">
        <f>Zip!$J588</f>
        <v>61240</v>
      </c>
    </row>
    <row r="589" spans="2:12" x14ac:dyDescent="0.25">
      <c r="B589" s="438">
        <v>61241</v>
      </c>
      <c r="C589" s="428" t="s">
        <v>883</v>
      </c>
      <c r="I589" s="223"/>
      <c r="J589" s="493">
        <v>61241</v>
      </c>
      <c r="K589" s="494" t="s">
        <v>883</v>
      </c>
      <c r="L589" s="495">
        <f>Zip!$J589</f>
        <v>61241</v>
      </c>
    </row>
    <row r="590" spans="2:12" x14ac:dyDescent="0.25">
      <c r="B590" s="438">
        <v>61242</v>
      </c>
      <c r="C590" s="428" t="s">
        <v>884</v>
      </c>
      <c r="I590" s="223"/>
      <c r="J590" s="493">
        <v>61242</v>
      </c>
      <c r="K590" s="494" t="s">
        <v>884</v>
      </c>
      <c r="L590" s="495">
        <f>Zip!$J590</f>
        <v>61242</v>
      </c>
    </row>
    <row r="591" spans="2:12" x14ac:dyDescent="0.25">
      <c r="B591" s="438">
        <v>61243</v>
      </c>
      <c r="C591" s="428" t="s">
        <v>885</v>
      </c>
      <c r="I591" s="223"/>
      <c r="J591" s="493">
        <v>61243</v>
      </c>
      <c r="K591" s="494" t="s">
        <v>885</v>
      </c>
      <c r="L591" s="495">
        <f>Zip!$J591</f>
        <v>61243</v>
      </c>
    </row>
    <row r="592" spans="2:12" x14ac:dyDescent="0.25">
      <c r="B592" s="438">
        <v>61244</v>
      </c>
      <c r="C592" s="428" t="s">
        <v>886</v>
      </c>
      <c r="I592" s="223"/>
      <c r="J592" s="493">
        <v>61244</v>
      </c>
      <c r="K592" s="494" t="s">
        <v>886</v>
      </c>
      <c r="L592" s="495">
        <f>Zip!$J592</f>
        <v>61244</v>
      </c>
    </row>
    <row r="593" spans="2:12" x14ac:dyDescent="0.25">
      <c r="B593" s="438">
        <v>61250</v>
      </c>
      <c r="C593" s="428" t="s">
        <v>887</v>
      </c>
      <c r="I593" s="223"/>
      <c r="J593" s="493">
        <v>61250</v>
      </c>
      <c r="K593" s="494" t="s">
        <v>887</v>
      </c>
      <c r="L593" s="495">
        <f>Zip!$J593</f>
        <v>61250</v>
      </c>
    </row>
    <row r="594" spans="2:12" x14ac:dyDescent="0.25">
      <c r="B594" s="438">
        <v>61251</v>
      </c>
      <c r="C594" s="428" t="s">
        <v>888</v>
      </c>
      <c r="I594" s="223"/>
      <c r="J594" s="493">
        <v>61251</v>
      </c>
      <c r="K594" s="494" t="s">
        <v>888</v>
      </c>
      <c r="L594" s="495">
        <f>Zip!$J594</f>
        <v>61251</v>
      </c>
    </row>
    <row r="595" spans="2:12" x14ac:dyDescent="0.25">
      <c r="B595" s="438">
        <v>61252</v>
      </c>
      <c r="C595" s="428" t="s">
        <v>889</v>
      </c>
      <c r="I595" s="223"/>
      <c r="J595" s="493">
        <v>61252</v>
      </c>
      <c r="K595" s="494" t="s">
        <v>889</v>
      </c>
      <c r="L595" s="495">
        <f>Zip!$J595</f>
        <v>61252</v>
      </c>
    </row>
    <row r="596" spans="2:12" x14ac:dyDescent="0.25">
      <c r="B596" s="438">
        <v>61254</v>
      </c>
      <c r="C596" s="428" t="s">
        <v>890</v>
      </c>
      <c r="I596" s="223"/>
      <c r="J596" s="493">
        <v>61254</v>
      </c>
      <c r="K596" s="494" t="s">
        <v>890</v>
      </c>
      <c r="L596" s="495">
        <f>Zip!$J596</f>
        <v>61254</v>
      </c>
    </row>
    <row r="597" spans="2:12" x14ac:dyDescent="0.25">
      <c r="B597" s="438">
        <v>61256</v>
      </c>
      <c r="C597" s="428" t="s">
        <v>891</v>
      </c>
      <c r="I597" s="223"/>
      <c r="J597" s="493">
        <v>61256</v>
      </c>
      <c r="K597" s="494" t="s">
        <v>891</v>
      </c>
      <c r="L597" s="495">
        <f>Zip!$J597</f>
        <v>61256</v>
      </c>
    </row>
    <row r="598" spans="2:12" x14ac:dyDescent="0.25">
      <c r="B598" s="438">
        <v>61257</v>
      </c>
      <c r="C598" s="428" t="s">
        <v>892</v>
      </c>
      <c r="I598" s="223"/>
      <c r="J598" s="493">
        <v>61257</v>
      </c>
      <c r="K598" s="494" t="s">
        <v>892</v>
      </c>
      <c r="L598" s="495">
        <f>Zip!$J598</f>
        <v>61257</v>
      </c>
    </row>
    <row r="599" spans="2:12" x14ac:dyDescent="0.25">
      <c r="B599" s="438">
        <v>61258</v>
      </c>
      <c r="C599" s="428" t="s">
        <v>893</v>
      </c>
      <c r="I599" s="223"/>
      <c r="J599" s="493">
        <v>61258</v>
      </c>
      <c r="K599" s="494" t="s">
        <v>893</v>
      </c>
      <c r="L599" s="495">
        <f>Zip!$J599</f>
        <v>61258</v>
      </c>
    </row>
    <row r="600" spans="2:12" x14ac:dyDescent="0.25">
      <c r="B600" s="438">
        <v>61259</v>
      </c>
      <c r="C600" s="428" t="s">
        <v>894</v>
      </c>
      <c r="I600" s="223"/>
      <c r="J600" s="493">
        <v>61259</v>
      </c>
      <c r="K600" s="494" t="s">
        <v>894</v>
      </c>
      <c r="L600" s="495">
        <f>Zip!$J600</f>
        <v>61259</v>
      </c>
    </row>
    <row r="601" spans="2:12" x14ac:dyDescent="0.25">
      <c r="B601" s="438">
        <v>61260</v>
      </c>
      <c r="C601" s="428" t="s">
        <v>895</v>
      </c>
      <c r="I601" s="223"/>
      <c r="J601" s="493">
        <v>61260</v>
      </c>
      <c r="K601" s="494" t="s">
        <v>895</v>
      </c>
      <c r="L601" s="495">
        <f>Zip!$J601</f>
        <v>61260</v>
      </c>
    </row>
    <row r="602" spans="2:12" x14ac:dyDescent="0.25">
      <c r="B602" s="438">
        <v>61261</v>
      </c>
      <c r="C602" s="428" t="s">
        <v>896</v>
      </c>
      <c r="I602" s="223"/>
      <c r="J602" s="493">
        <v>61261</v>
      </c>
      <c r="K602" s="494" t="s">
        <v>896</v>
      </c>
      <c r="L602" s="495">
        <f>Zip!$J602</f>
        <v>61261</v>
      </c>
    </row>
    <row r="603" spans="2:12" x14ac:dyDescent="0.25">
      <c r="B603" s="438">
        <v>61262</v>
      </c>
      <c r="C603" s="428" t="s">
        <v>897</v>
      </c>
      <c r="I603" s="223"/>
      <c r="J603" s="493">
        <v>61262</v>
      </c>
      <c r="K603" s="494" t="s">
        <v>897</v>
      </c>
      <c r="L603" s="495">
        <f>Zip!$J603</f>
        <v>61262</v>
      </c>
    </row>
    <row r="604" spans="2:12" x14ac:dyDescent="0.25">
      <c r="B604" s="438">
        <v>61263</v>
      </c>
      <c r="C604" s="428" t="s">
        <v>898</v>
      </c>
      <c r="I604" s="223"/>
      <c r="J604" s="493">
        <v>61263</v>
      </c>
      <c r="K604" s="494" t="s">
        <v>898</v>
      </c>
      <c r="L604" s="495">
        <f>Zip!$J604</f>
        <v>61263</v>
      </c>
    </row>
    <row r="605" spans="2:12" x14ac:dyDescent="0.25">
      <c r="B605" s="438">
        <v>61264</v>
      </c>
      <c r="C605" s="428" t="s">
        <v>899</v>
      </c>
      <c r="I605" s="223"/>
      <c r="J605" s="493">
        <v>61264</v>
      </c>
      <c r="K605" s="494" t="s">
        <v>899</v>
      </c>
      <c r="L605" s="495">
        <f>Zip!$J605</f>
        <v>61264</v>
      </c>
    </row>
    <row r="606" spans="2:12" x14ac:dyDescent="0.25">
      <c r="B606" s="438">
        <v>61265</v>
      </c>
      <c r="C606" s="428" t="s">
        <v>900</v>
      </c>
      <c r="I606" s="223"/>
      <c r="J606" s="493">
        <v>61265</v>
      </c>
      <c r="K606" s="494" t="s">
        <v>900</v>
      </c>
      <c r="L606" s="495">
        <f>Zip!$J606</f>
        <v>61265</v>
      </c>
    </row>
    <row r="607" spans="2:12" x14ac:dyDescent="0.25">
      <c r="B607" s="438">
        <v>61266</v>
      </c>
      <c r="C607" s="428" t="s">
        <v>900</v>
      </c>
      <c r="I607" s="223"/>
      <c r="J607" s="493">
        <v>61266</v>
      </c>
      <c r="K607" s="494" t="s">
        <v>900</v>
      </c>
      <c r="L607" s="495">
        <f>Zip!$J607</f>
        <v>61266</v>
      </c>
    </row>
    <row r="608" spans="2:12" x14ac:dyDescent="0.25">
      <c r="B608" s="438">
        <v>61270</v>
      </c>
      <c r="C608" s="428" t="s">
        <v>901</v>
      </c>
      <c r="I608" s="223"/>
      <c r="J608" s="493">
        <v>61270</v>
      </c>
      <c r="K608" s="494" t="s">
        <v>901</v>
      </c>
      <c r="L608" s="495">
        <f>Zip!$J608</f>
        <v>61270</v>
      </c>
    </row>
    <row r="609" spans="2:12" x14ac:dyDescent="0.25">
      <c r="B609" s="438">
        <v>61272</v>
      </c>
      <c r="C609" s="428" t="s">
        <v>902</v>
      </c>
      <c r="I609" s="223"/>
      <c r="J609" s="493">
        <v>61272</v>
      </c>
      <c r="K609" s="494" t="s">
        <v>902</v>
      </c>
      <c r="L609" s="495">
        <f>Zip!$J609</f>
        <v>61272</v>
      </c>
    </row>
    <row r="610" spans="2:12" x14ac:dyDescent="0.25">
      <c r="B610" s="438">
        <v>61273</v>
      </c>
      <c r="C610" s="428" t="s">
        <v>903</v>
      </c>
      <c r="I610" s="223"/>
      <c r="J610" s="493">
        <v>61273</v>
      </c>
      <c r="K610" s="494" t="s">
        <v>903</v>
      </c>
      <c r="L610" s="495">
        <f>Zip!$J610</f>
        <v>61273</v>
      </c>
    </row>
    <row r="611" spans="2:12" x14ac:dyDescent="0.25">
      <c r="B611" s="438">
        <v>61274</v>
      </c>
      <c r="C611" s="428" t="s">
        <v>904</v>
      </c>
      <c r="I611" s="223"/>
      <c r="J611" s="493">
        <v>61274</v>
      </c>
      <c r="K611" s="494" t="s">
        <v>904</v>
      </c>
      <c r="L611" s="495">
        <f>Zip!$J611</f>
        <v>61274</v>
      </c>
    </row>
    <row r="612" spans="2:12" x14ac:dyDescent="0.25">
      <c r="B612" s="438">
        <v>61275</v>
      </c>
      <c r="C612" s="428" t="s">
        <v>905</v>
      </c>
      <c r="I612" s="223"/>
      <c r="J612" s="493">
        <v>61275</v>
      </c>
      <c r="K612" s="494" t="s">
        <v>905</v>
      </c>
      <c r="L612" s="495">
        <f>Zip!$J612</f>
        <v>61275</v>
      </c>
    </row>
    <row r="613" spans="2:12" x14ac:dyDescent="0.25">
      <c r="B613" s="438">
        <v>61276</v>
      </c>
      <c r="C613" s="428" t="s">
        <v>906</v>
      </c>
      <c r="I613" s="223"/>
      <c r="J613" s="493">
        <v>61276</v>
      </c>
      <c r="K613" s="494" t="s">
        <v>906</v>
      </c>
      <c r="L613" s="495">
        <f>Zip!$J613</f>
        <v>61276</v>
      </c>
    </row>
    <row r="614" spans="2:12" x14ac:dyDescent="0.25">
      <c r="B614" s="438">
        <v>61277</v>
      </c>
      <c r="C614" s="428" t="s">
        <v>907</v>
      </c>
      <c r="I614" s="223"/>
      <c r="J614" s="493">
        <v>61277</v>
      </c>
      <c r="K614" s="494" t="s">
        <v>907</v>
      </c>
      <c r="L614" s="495">
        <f>Zip!$J614</f>
        <v>61277</v>
      </c>
    </row>
    <row r="615" spans="2:12" x14ac:dyDescent="0.25">
      <c r="B615" s="438">
        <v>61278</v>
      </c>
      <c r="C615" s="428" t="s">
        <v>908</v>
      </c>
      <c r="I615" s="223"/>
      <c r="J615" s="493">
        <v>61278</v>
      </c>
      <c r="K615" s="494" t="s">
        <v>908</v>
      </c>
      <c r="L615" s="495">
        <f>Zip!$J615</f>
        <v>61278</v>
      </c>
    </row>
    <row r="616" spans="2:12" x14ac:dyDescent="0.25">
      <c r="B616" s="438">
        <v>61279</v>
      </c>
      <c r="C616" s="428" t="s">
        <v>909</v>
      </c>
      <c r="I616" s="223"/>
      <c r="J616" s="493">
        <v>61279</v>
      </c>
      <c r="K616" s="494" t="s">
        <v>909</v>
      </c>
      <c r="L616" s="495">
        <f>Zip!$J616</f>
        <v>61279</v>
      </c>
    </row>
    <row r="617" spans="2:12" x14ac:dyDescent="0.25">
      <c r="B617" s="438">
        <v>61281</v>
      </c>
      <c r="C617" s="428" t="s">
        <v>910</v>
      </c>
      <c r="I617" s="223"/>
      <c r="J617" s="493">
        <v>61281</v>
      </c>
      <c r="K617" s="494" t="s">
        <v>910</v>
      </c>
      <c r="L617" s="495">
        <f>Zip!$J617</f>
        <v>61281</v>
      </c>
    </row>
    <row r="618" spans="2:12" x14ac:dyDescent="0.25">
      <c r="B618" s="438">
        <v>61282</v>
      </c>
      <c r="C618" s="428" t="s">
        <v>911</v>
      </c>
      <c r="I618" s="223"/>
      <c r="J618" s="493">
        <v>61282</v>
      </c>
      <c r="K618" s="494" t="s">
        <v>911</v>
      </c>
      <c r="L618" s="495">
        <f>Zip!$J618</f>
        <v>61282</v>
      </c>
    </row>
    <row r="619" spans="2:12" x14ac:dyDescent="0.25">
      <c r="B619" s="438">
        <v>61283</v>
      </c>
      <c r="C619" s="428" t="s">
        <v>912</v>
      </c>
      <c r="I619" s="223"/>
      <c r="J619" s="493">
        <v>61283</v>
      </c>
      <c r="K619" s="494" t="s">
        <v>912</v>
      </c>
      <c r="L619" s="495">
        <f>Zip!$J619</f>
        <v>61283</v>
      </c>
    </row>
    <row r="620" spans="2:12" x14ac:dyDescent="0.25">
      <c r="B620" s="438">
        <v>61284</v>
      </c>
      <c r="C620" s="428" t="s">
        <v>913</v>
      </c>
      <c r="I620" s="223"/>
      <c r="J620" s="493">
        <v>61284</v>
      </c>
      <c r="K620" s="494" t="s">
        <v>913</v>
      </c>
      <c r="L620" s="495">
        <f>Zip!$J620</f>
        <v>61284</v>
      </c>
    </row>
    <row r="621" spans="2:12" x14ac:dyDescent="0.25">
      <c r="B621" s="438">
        <v>61285</v>
      </c>
      <c r="C621" s="428" t="s">
        <v>914</v>
      </c>
      <c r="I621" s="223"/>
      <c r="J621" s="493">
        <v>61285</v>
      </c>
      <c r="K621" s="494" t="s">
        <v>914</v>
      </c>
      <c r="L621" s="495">
        <f>Zip!$J621</f>
        <v>61285</v>
      </c>
    </row>
    <row r="622" spans="2:12" x14ac:dyDescent="0.25">
      <c r="B622" s="438">
        <v>61299</v>
      </c>
      <c r="C622" s="428" t="s">
        <v>870</v>
      </c>
      <c r="I622" s="223"/>
      <c r="J622" s="493">
        <v>61299</v>
      </c>
      <c r="K622" s="494" t="s">
        <v>870</v>
      </c>
      <c r="L622" s="495">
        <f>Zip!$J622</f>
        <v>61299</v>
      </c>
    </row>
    <row r="623" spans="2:12" x14ac:dyDescent="0.25">
      <c r="B623" s="438">
        <v>61301</v>
      </c>
      <c r="C623" s="428" t="s">
        <v>673</v>
      </c>
      <c r="I623" s="223"/>
      <c r="J623" s="493">
        <v>61301</v>
      </c>
      <c r="K623" s="494" t="s">
        <v>673</v>
      </c>
      <c r="L623" s="495">
        <f>Zip!$J623</f>
        <v>61301</v>
      </c>
    </row>
    <row r="624" spans="2:12" x14ac:dyDescent="0.25">
      <c r="B624" s="438">
        <v>61310</v>
      </c>
      <c r="C624" s="428" t="s">
        <v>915</v>
      </c>
      <c r="I624" s="223"/>
      <c r="J624" s="493">
        <v>61310</v>
      </c>
      <c r="K624" s="494" t="s">
        <v>915</v>
      </c>
      <c r="L624" s="495">
        <f>Zip!$J624</f>
        <v>61310</v>
      </c>
    </row>
    <row r="625" spans="2:12" x14ac:dyDescent="0.25">
      <c r="B625" s="438">
        <v>61311</v>
      </c>
      <c r="C625" s="428" t="s">
        <v>916</v>
      </c>
      <c r="I625" s="223"/>
      <c r="J625" s="493">
        <v>61311</v>
      </c>
      <c r="K625" s="494" t="s">
        <v>916</v>
      </c>
      <c r="L625" s="495">
        <f>Zip!$J625</f>
        <v>61311</v>
      </c>
    </row>
    <row r="626" spans="2:12" x14ac:dyDescent="0.25">
      <c r="B626" s="438">
        <v>61312</v>
      </c>
      <c r="C626" s="428" t="s">
        <v>917</v>
      </c>
      <c r="I626" s="223"/>
      <c r="J626" s="493">
        <v>61312</v>
      </c>
      <c r="K626" s="494" t="s">
        <v>917</v>
      </c>
      <c r="L626" s="495">
        <f>Zip!$J626</f>
        <v>61312</v>
      </c>
    </row>
    <row r="627" spans="2:12" x14ac:dyDescent="0.25">
      <c r="B627" s="438">
        <v>61313</v>
      </c>
      <c r="C627" s="428" t="s">
        <v>919</v>
      </c>
      <c r="I627" s="223"/>
      <c r="J627" s="493">
        <v>61313</v>
      </c>
      <c r="K627" s="494" t="s">
        <v>919</v>
      </c>
      <c r="L627" s="495">
        <f>Zip!$J627</f>
        <v>61313</v>
      </c>
    </row>
    <row r="628" spans="2:12" x14ac:dyDescent="0.25">
      <c r="B628" s="438">
        <v>61314</v>
      </c>
      <c r="C628" s="428" t="s">
        <v>920</v>
      </c>
      <c r="I628" s="223"/>
      <c r="J628" s="493">
        <v>61314</v>
      </c>
      <c r="K628" s="494" t="s">
        <v>920</v>
      </c>
      <c r="L628" s="495">
        <f>Zip!$J628</f>
        <v>61314</v>
      </c>
    </row>
    <row r="629" spans="2:12" x14ac:dyDescent="0.25">
      <c r="B629" s="438">
        <v>61315</v>
      </c>
      <c r="C629" s="428" t="s">
        <v>918</v>
      </c>
      <c r="I629" s="223"/>
      <c r="J629" s="493">
        <v>61315</v>
      </c>
      <c r="K629" s="494" t="s">
        <v>918</v>
      </c>
      <c r="L629" s="495">
        <f>Zip!$J629</f>
        <v>61315</v>
      </c>
    </row>
    <row r="630" spans="2:12" x14ac:dyDescent="0.25">
      <c r="B630" s="438">
        <v>61316</v>
      </c>
      <c r="C630" s="428" t="s">
        <v>921</v>
      </c>
      <c r="I630" s="223"/>
      <c r="J630" s="493">
        <v>61316</v>
      </c>
      <c r="K630" s="494" t="s">
        <v>921</v>
      </c>
      <c r="L630" s="495">
        <f>Zip!$J630</f>
        <v>61316</v>
      </c>
    </row>
    <row r="631" spans="2:12" x14ac:dyDescent="0.25">
      <c r="B631" s="438">
        <v>61317</v>
      </c>
      <c r="C631" s="428" t="s">
        <v>922</v>
      </c>
      <c r="I631" s="223"/>
      <c r="J631" s="493">
        <v>61317</v>
      </c>
      <c r="K631" s="494" t="s">
        <v>922</v>
      </c>
      <c r="L631" s="495">
        <f>Zip!$J631</f>
        <v>61317</v>
      </c>
    </row>
    <row r="632" spans="2:12" x14ac:dyDescent="0.25">
      <c r="B632" s="438">
        <v>61318</v>
      </c>
      <c r="C632" s="428" t="s">
        <v>923</v>
      </c>
      <c r="I632" s="223"/>
      <c r="J632" s="493">
        <v>61318</v>
      </c>
      <c r="K632" s="494" t="s">
        <v>923</v>
      </c>
      <c r="L632" s="495">
        <f>Zip!$J632</f>
        <v>61318</v>
      </c>
    </row>
    <row r="633" spans="2:12" x14ac:dyDescent="0.25">
      <c r="B633" s="438">
        <v>61319</v>
      </c>
      <c r="C633" s="428" t="s">
        <v>924</v>
      </c>
      <c r="I633" s="223"/>
      <c r="J633" s="493">
        <v>61319</v>
      </c>
      <c r="K633" s="494" t="s">
        <v>924</v>
      </c>
      <c r="L633" s="495">
        <f>Zip!$J633</f>
        <v>61319</v>
      </c>
    </row>
    <row r="634" spans="2:12" x14ac:dyDescent="0.25">
      <c r="B634" s="438">
        <v>61320</v>
      </c>
      <c r="C634" s="428" t="s">
        <v>925</v>
      </c>
      <c r="I634" s="223"/>
      <c r="J634" s="493">
        <v>61320</v>
      </c>
      <c r="K634" s="494" t="s">
        <v>925</v>
      </c>
      <c r="L634" s="495">
        <f>Zip!$J634</f>
        <v>61320</v>
      </c>
    </row>
    <row r="635" spans="2:12" x14ac:dyDescent="0.25">
      <c r="B635" s="438">
        <v>61321</v>
      </c>
      <c r="C635" s="428" t="s">
        <v>926</v>
      </c>
      <c r="I635" s="223"/>
      <c r="J635" s="493">
        <v>61321</v>
      </c>
      <c r="K635" s="494" t="s">
        <v>926</v>
      </c>
      <c r="L635" s="495">
        <f>Zip!$J635</f>
        <v>61321</v>
      </c>
    </row>
    <row r="636" spans="2:12" x14ac:dyDescent="0.25">
      <c r="B636" s="438">
        <v>61322</v>
      </c>
      <c r="C636" s="428" t="s">
        <v>927</v>
      </c>
      <c r="I636" s="223"/>
      <c r="J636" s="493">
        <v>61322</v>
      </c>
      <c r="K636" s="494" t="s">
        <v>927</v>
      </c>
      <c r="L636" s="495">
        <f>Zip!$J636</f>
        <v>61322</v>
      </c>
    </row>
    <row r="637" spans="2:12" x14ac:dyDescent="0.25">
      <c r="B637" s="438">
        <v>61323</v>
      </c>
      <c r="C637" s="428" t="s">
        <v>928</v>
      </c>
      <c r="I637" s="223"/>
      <c r="J637" s="493">
        <v>61323</v>
      </c>
      <c r="K637" s="494" t="s">
        <v>928</v>
      </c>
      <c r="L637" s="495">
        <f>Zip!$J637</f>
        <v>61323</v>
      </c>
    </row>
    <row r="638" spans="2:12" x14ac:dyDescent="0.25">
      <c r="B638" s="438">
        <v>61324</v>
      </c>
      <c r="C638" s="428" t="s">
        <v>929</v>
      </c>
      <c r="I638" s="223"/>
      <c r="J638" s="493">
        <v>61324</v>
      </c>
      <c r="K638" s="494" t="s">
        <v>929</v>
      </c>
      <c r="L638" s="495">
        <f>Zip!$J638</f>
        <v>61324</v>
      </c>
    </row>
    <row r="639" spans="2:12" x14ac:dyDescent="0.25">
      <c r="B639" s="438">
        <v>61325</v>
      </c>
      <c r="C639" s="428" t="s">
        <v>930</v>
      </c>
      <c r="I639" s="223"/>
      <c r="J639" s="493">
        <v>61325</v>
      </c>
      <c r="K639" s="494" t="s">
        <v>930</v>
      </c>
      <c r="L639" s="495">
        <f>Zip!$J639</f>
        <v>61325</v>
      </c>
    </row>
    <row r="640" spans="2:12" x14ac:dyDescent="0.25">
      <c r="B640" s="438">
        <v>61326</v>
      </c>
      <c r="C640" s="428" t="s">
        <v>931</v>
      </c>
      <c r="I640" s="223"/>
      <c r="J640" s="493">
        <v>61326</v>
      </c>
      <c r="K640" s="494" t="s">
        <v>931</v>
      </c>
      <c r="L640" s="495">
        <f>Zip!$J640</f>
        <v>61326</v>
      </c>
    </row>
    <row r="641" spans="2:12" x14ac:dyDescent="0.25">
      <c r="B641" s="438">
        <v>61327</v>
      </c>
      <c r="C641" s="428" t="s">
        <v>933</v>
      </c>
      <c r="I641" s="223"/>
      <c r="J641" s="493">
        <v>61327</v>
      </c>
      <c r="K641" s="494" t="s">
        <v>933</v>
      </c>
      <c r="L641" s="495">
        <f>Zip!$J641</f>
        <v>61327</v>
      </c>
    </row>
    <row r="642" spans="2:12" x14ac:dyDescent="0.25">
      <c r="B642" s="438">
        <v>61328</v>
      </c>
      <c r="C642" s="428" t="s">
        <v>934</v>
      </c>
      <c r="I642" s="223"/>
      <c r="J642" s="493">
        <v>61328</v>
      </c>
      <c r="K642" s="494" t="s">
        <v>934</v>
      </c>
      <c r="L642" s="495">
        <f>Zip!$J642</f>
        <v>61328</v>
      </c>
    </row>
    <row r="643" spans="2:12" x14ac:dyDescent="0.25">
      <c r="B643" s="438">
        <v>61329</v>
      </c>
      <c r="C643" s="428" t="s">
        <v>935</v>
      </c>
      <c r="I643" s="223"/>
      <c r="J643" s="493">
        <v>61329</v>
      </c>
      <c r="K643" s="494" t="s">
        <v>935</v>
      </c>
      <c r="L643" s="495">
        <f>Zip!$J643</f>
        <v>61329</v>
      </c>
    </row>
    <row r="644" spans="2:12" x14ac:dyDescent="0.25">
      <c r="B644" s="438">
        <v>61330</v>
      </c>
      <c r="C644" s="428" t="s">
        <v>936</v>
      </c>
      <c r="I644" s="223"/>
      <c r="J644" s="493">
        <v>61330</v>
      </c>
      <c r="K644" s="494" t="s">
        <v>936</v>
      </c>
      <c r="L644" s="495">
        <f>Zip!$J644</f>
        <v>61330</v>
      </c>
    </row>
    <row r="645" spans="2:12" x14ac:dyDescent="0.25">
      <c r="B645" s="438">
        <v>61331</v>
      </c>
      <c r="C645" s="428" t="s">
        <v>937</v>
      </c>
      <c r="I645" s="223"/>
      <c r="J645" s="493">
        <v>61331</v>
      </c>
      <c r="K645" s="494" t="s">
        <v>937</v>
      </c>
      <c r="L645" s="495">
        <f>Zip!$J645</f>
        <v>61331</v>
      </c>
    </row>
    <row r="646" spans="2:12" x14ac:dyDescent="0.25">
      <c r="B646" s="438">
        <v>61332</v>
      </c>
      <c r="C646" s="428" t="s">
        <v>938</v>
      </c>
      <c r="I646" s="223"/>
      <c r="J646" s="493">
        <v>61332</v>
      </c>
      <c r="K646" s="494" t="s">
        <v>938</v>
      </c>
      <c r="L646" s="495">
        <f>Zip!$J646</f>
        <v>61332</v>
      </c>
    </row>
    <row r="647" spans="2:12" x14ac:dyDescent="0.25">
      <c r="B647" s="438">
        <v>61333</v>
      </c>
      <c r="C647" s="428" t="s">
        <v>939</v>
      </c>
      <c r="I647" s="223"/>
      <c r="J647" s="493">
        <v>61333</v>
      </c>
      <c r="K647" s="494" t="s">
        <v>939</v>
      </c>
      <c r="L647" s="495">
        <f>Zip!$J647</f>
        <v>61333</v>
      </c>
    </row>
    <row r="648" spans="2:12" x14ac:dyDescent="0.25">
      <c r="B648" s="438">
        <v>61334</v>
      </c>
      <c r="C648" s="428" t="s">
        <v>940</v>
      </c>
      <c r="I648" s="223"/>
      <c r="J648" s="493">
        <v>61334</v>
      </c>
      <c r="K648" s="494" t="s">
        <v>940</v>
      </c>
      <c r="L648" s="495">
        <f>Zip!$J648</f>
        <v>61334</v>
      </c>
    </row>
    <row r="649" spans="2:12" x14ac:dyDescent="0.25">
      <c r="B649" s="438">
        <v>61335</v>
      </c>
      <c r="C649" s="428" t="s">
        <v>941</v>
      </c>
      <c r="I649" s="223"/>
      <c r="J649" s="493">
        <v>61335</v>
      </c>
      <c r="K649" s="494" t="s">
        <v>941</v>
      </c>
      <c r="L649" s="495">
        <f>Zip!$J649</f>
        <v>61335</v>
      </c>
    </row>
    <row r="650" spans="2:12" x14ac:dyDescent="0.25">
      <c r="B650" s="438">
        <v>61336</v>
      </c>
      <c r="C650" s="428" t="s">
        <v>942</v>
      </c>
      <c r="I650" s="223"/>
      <c r="J650" s="493">
        <v>61336</v>
      </c>
      <c r="K650" s="494" t="s">
        <v>942</v>
      </c>
      <c r="L650" s="495">
        <f>Zip!$J650</f>
        <v>61336</v>
      </c>
    </row>
    <row r="651" spans="2:12" x14ac:dyDescent="0.25">
      <c r="B651" s="438">
        <v>61337</v>
      </c>
      <c r="C651" s="428" t="s">
        <v>943</v>
      </c>
      <c r="I651" s="223"/>
      <c r="J651" s="493">
        <v>61337</v>
      </c>
      <c r="K651" s="494" t="s">
        <v>943</v>
      </c>
      <c r="L651" s="495">
        <f>Zip!$J651</f>
        <v>61337</v>
      </c>
    </row>
    <row r="652" spans="2:12" x14ac:dyDescent="0.25">
      <c r="B652" s="438">
        <v>61338</v>
      </c>
      <c r="C652" s="428" t="s">
        <v>944</v>
      </c>
      <c r="I652" s="223"/>
      <c r="J652" s="493">
        <v>61338</v>
      </c>
      <c r="K652" s="494" t="s">
        <v>944</v>
      </c>
      <c r="L652" s="495">
        <f>Zip!$J652</f>
        <v>61338</v>
      </c>
    </row>
    <row r="653" spans="2:12" x14ac:dyDescent="0.25">
      <c r="B653" s="438">
        <v>61340</v>
      </c>
      <c r="C653" s="428" t="s">
        <v>945</v>
      </c>
      <c r="I653" s="223"/>
      <c r="J653" s="493">
        <v>61340</v>
      </c>
      <c r="K653" s="494" t="s">
        <v>945</v>
      </c>
      <c r="L653" s="495">
        <f>Zip!$J653</f>
        <v>61340</v>
      </c>
    </row>
    <row r="654" spans="2:12" x14ac:dyDescent="0.25">
      <c r="B654" s="438">
        <v>61341</v>
      </c>
      <c r="C654" s="428" t="s">
        <v>946</v>
      </c>
      <c r="I654" s="223"/>
      <c r="J654" s="493">
        <v>61341</v>
      </c>
      <c r="K654" s="494" t="s">
        <v>946</v>
      </c>
      <c r="L654" s="495">
        <f>Zip!$J654</f>
        <v>61341</v>
      </c>
    </row>
    <row r="655" spans="2:12" x14ac:dyDescent="0.25">
      <c r="B655" s="438">
        <v>61342</v>
      </c>
      <c r="C655" s="428" t="s">
        <v>947</v>
      </c>
      <c r="I655" s="223"/>
      <c r="J655" s="493">
        <v>61342</v>
      </c>
      <c r="K655" s="494" t="s">
        <v>947</v>
      </c>
      <c r="L655" s="495">
        <f>Zip!$J655</f>
        <v>61342</v>
      </c>
    </row>
    <row r="656" spans="2:12" x14ac:dyDescent="0.25">
      <c r="B656" s="438">
        <v>61344</v>
      </c>
      <c r="C656" s="428" t="s">
        <v>948</v>
      </c>
      <c r="I656" s="223"/>
      <c r="J656" s="493">
        <v>61344</v>
      </c>
      <c r="K656" s="494" t="s">
        <v>948</v>
      </c>
      <c r="L656" s="495">
        <f>Zip!$J656</f>
        <v>61344</v>
      </c>
    </row>
    <row r="657" spans="2:12" x14ac:dyDescent="0.25">
      <c r="B657" s="438">
        <v>61345</v>
      </c>
      <c r="C657" s="428" t="s">
        <v>949</v>
      </c>
      <c r="I657" s="223"/>
      <c r="J657" s="493">
        <v>61345</v>
      </c>
      <c r="K657" s="494" t="s">
        <v>949</v>
      </c>
      <c r="L657" s="495">
        <f>Zip!$J657</f>
        <v>61345</v>
      </c>
    </row>
    <row r="658" spans="2:12" x14ac:dyDescent="0.25">
      <c r="B658" s="438">
        <v>61346</v>
      </c>
      <c r="C658" s="428" t="s">
        <v>950</v>
      </c>
      <c r="I658" s="223"/>
      <c r="J658" s="493">
        <v>61346</v>
      </c>
      <c r="K658" s="494" t="s">
        <v>950</v>
      </c>
      <c r="L658" s="495">
        <f>Zip!$J658</f>
        <v>61346</v>
      </c>
    </row>
    <row r="659" spans="2:12" x14ac:dyDescent="0.25">
      <c r="B659" s="438">
        <v>61348</v>
      </c>
      <c r="C659" s="428" t="s">
        <v>951</v>
      </c>
      <c r="I659" s="223"/>
      <c r="J659" s="493">
        <v>61348</v>
      </c>
      <c r="K659" s="494" t="s">
        <v>951</v>
      </c>
      <c r="L659" s="495">
        <f>Zip!$J659</f>
        <v>61348</v>
      </c>
    </row>
    <row r="660" spans="2:12" x14ac:dyDescent="0.25">
      <c r="B660" s="438">
        <v>61349</v>
      </c>
      <c r="C660" s="428" t="s">
        <v>952</v>
      </c>
      <c r="I660" s="223"/>
      <c r="J660" s="493">
        <v>61349</v>
      </c>
      <c r="K660" s="494" t="s">
        <v>952</v>
      </c>
      <c r="L660" s="495">
        <f>Zip!$J660</f>
        <v>61349</v>
      </c>
    </row>
    <row r="661" spans="2:12" x14ac:dyDescent="0.25">
      <c r="B661" s="438">
        <v>61350</v>
      </c>
      <c r="C661" s="428" t="s">
        <v>953</v>
      </c>
      <c r="I661" s="223"/>
      <c r="J661" s="493">
        <v>61350</v>
      </c>
      <c r="K661" s="494" t="s">
        <v>953</v>
      </c>
      <c r="L661" s="495">
        <f>Zip!$J661</f>
        <v>61350</v>
      </c>
    </row>
    <row r="662" spans="2:12" x14ac:dyDescent="0.25">
      <c r="B662" s="438">
        <v>61353</v>
      </c>
      <c r="C662" s="428" t="s">
        <v>954</v>
      </c>
      <c r="I662" s="223"/>
      <c r="J662" s="493">
        <v>61353</v>
      </c>
      <c r="K662" s="494" t="s">
        <v>954</v>
      </c>
      <c r="L662" s="495">
        <f>Zip!$J662</f>
        <v>61353</v>
      </c>
    </row>
    <row r="663" spans="2:12" x14ac:dyDescent="0.25">
      <c r="B663" s="438">
        <v>61354</v>
      </c>
      <c r="C663" s="428" t="s">
        <v>955</v>
      </c>
      <c r="I663" s="223"/>
      <c r="J663" s="493">
        <v>61354</v>
      </c>
      <c r="K663" s="494" t="s">
        <v>955</v>
      </c>
      <c r="L663" s="495">
        <f>Zip!$J663</f>
        <v>61354</v>
      </c>
    </row>
    <row r="664" spans="2:12" x14ac:dyDescent="0.25">
      <c r="B664" s="438">
        <v>61356</v>
      </c>
      <c r="C664" s="428" t="s">
        <v>956</v>
      </c>
      <c r="I664" s="223"/>
      <c r="J664" s="493">
        <v>61356</v>
      </c>
      <c r="K664" s="494" t="s">
        <v>956</v>
      </c>
      <c r="L664" s="495">
        <f>Zip!$J664</f>
        <v>61356</v>
      </c>
    </row>
    <row r="665" spans="2:12" x14ac:dyDescent="0.25">
      <c r="B665" s="438">
        <v>61358</v>
      </c>
      <c r="C665" s="428" t="s">
        <v>957</v>
      </c>
      <c r="I665" s="223"/>
      <c r="J665" s="493">
        <v>61358</v>
      </c>
      <c r="K665" s="494" t="s">
        <v>957</v>
      </c>
      <c r="L665" s="495">
        <f>Zip!$J665</f>
        <v>61358</v>
      </c>
    </row>
    <row r="666" spans="2:12" x14ac:dyDescent="0.25">
      <c r="B666" s="438">
        <v>61359</v>
      </c>
      <c r="C666" s="428" t="s">
        <v>958</v>
      </c>
      <c r="I666" s="223"/>
      <c r="J666" s="493">
        <v>61359</v>
      </c>
      <c r="K666" s="494" t="s">
        <v>958</v>
      </c>
      <c r="L666" s="495">
        <f>Zip!$J666</f>
        <v>61359</v>
      </c>
    </row>
    <row r="667" spans="2:12" x14ac:dyDescent="0.25">
      <c r="B667" s="438">
        <v>61360</v>
      </c>
      <c r="C667" s="428" t="s">
        <v>959</v>
      </c>
      <c r="I667" s="223"/>
      <c r="J667" s="493">
        <v>61360</v>
      </c>
      <c r="K667" s="494" t="s">
        <v>959</v>
      </c>
      <c r="L667" s="495">
        <f>Zip!$J667</f>
        <v>61360</v>
      </c>
    </row>
    <row r="668" spans="2:12" x14ac:dyDescent="0.25">
      <c r="B668" s="438">
        <v>61361</v>
      </c>
      <c r="C668" s="428" t="s">
        <v>960</v>
      </c>
      <c r="I668" s="223"/>
      <c r="J668" s="493">
        <v>61361</v>
      </c>
      <c r="K668" s="494" t="s">
        <v>960</v>
      </c>
      <c r="L668" s="495">
        <f>Zip!$J668</f>
        <v>61361</v>
      </c>
    </row>
    <row r="669" spans="2:12" x14ac:dyDescent="0.25">
      <c r="B669" s="438">
        <v>61362</v>
      </c>
      <c r="C669" s="428" t="s">
        <v>961</v>
      </c>
      <c r="I669" s="223"/>
      <c r="J669" s="493">
        <v>61362</v>
      </c>
      <c r="K669" s="494" t="s">
        <v>961</v>
      </c>
      <c r="L669" s="495">
        <f>Zip!$J669</f>
        <v>61362</v>
      </c>
    </row>
    <row r="670" spans="2:12" x14ac:dyDescent="0.25">
      <c r="B670" s="438">
        <v>61363</v>
      </c>
      <c r="C670" s="428" t="s">
        <v>962</v>
      </c>
      <c r="I670" s="223"/>
      <c r="J670" s="493">
        <v>61363</v>
      </c>
      <c r="K670" s="494" t="s">
        <v>962</v>
      </c>
      <c r="L670" s="495">
        <f>Zip!$J670</f>
        <v>61363</v>
      </c>
    </row>
    <row r="671" spans="2:12" x14ac:dyDescent="0.25">
      <c r="B671" s="438">
        <v>61364</v>
      </c>
      <c r="C671" s="428" t="s">
        <v>963</v>
      </c>
      <c r="I671" s="223"/>
      <c r="J671" s="493">
        <v>61364</v>
      </c>
      <c r="K671" s="494" t="s">
        <v>963</v>
      </c>
      <c r="L671" s="495">
        <f>Zip!$J671</f>
        <v>61364</v>
      </c>
    </row>
    <row r="672" spans="2:12" x14ac:dyDescent="0.25">
      <c r="B672" s="438">
        <v>61367</v>
      </c>
      <c r="C672" s="428" t="s">
        <v>964</v>
      </c>
      <c r="I672" s="223"/>
      <c r="J672" s="493">
        <v>61367</v>
      </c>
      <c r="K672" s="494" t="s">
        <v>964</v>
      </c>
      <c r="L672" s="495">
        <f>Zip!$J672</f>
        <v>61367</v>
      </c>
    </row>
    <row r="673" spans="2:12" x14ac:dyDescent="0.25">
      <c r="B673" s="438">
        <v>61368</v>
      </c>
      <c r="C673" s="428" t="s">
        <v>965</v>
      </c>
      <c r="I673" s="223"/>
      <c r="J673" s="493">
        <v>61368</v>
      </c>
      <c r="K673" s="494" t="s">
        <v>965</v>
      </c>
      <c r="L673" s="495">
        <f>Zip!$J673</f>
        <v>61368</v>
      </c>
    </row>
    <row r="674" spans="2:12" x14ac:dyDescent="0.25">
      <c r="B674" s="438">
        <v>61369</v>
      </c>
      <c r="C674" s="428" t="s">
        <v>966</v>
      </c>
      <c r="I674" s="223"/>
      <c r="J674" s="493">
        <v>61369</v>
      </c>
      <c r="K674" s="494" t="s">
        <v>966</v>
      </c>
      <c r="L674" s="495">
        <f>Zip!$J674</f>
        <v>61369</v>
      </c>
    </row>
    <row r="675" spans="2:12" x14ac:dyDescent="0.25">
      <c r="B675" s="438">
        <v>61370</v>
      </c>
      <c r="C675" s="428" t="s">
        <v>968</v>
      </c>
      <c r="I675" s="223"/>
      <c r="J675" s="493">
        <v>61370</v>
      </c>
      <c r="K675" s="494" t="s">
        <v>968</v>
      </c>
      <c r="L675" s="495">
        <f>Zip!$J675</f>
        <v>61370</v>
      </c>
    </row>
    <row r="676" spans="2:12" x14ac:dyDescent="0.25">
      <c r="B676" s="438">
        <v>61371</v>
      </c>
      <c r="C676" s="428" t="s">
        <v>969</v>
      </c>
      <c r="I676" s="223"/>
      <c r="J676" s="493">
        <v>61371</v>
      </c>
      <c r="K676" s="494" t="s">
        <v>969</v>
      </c>
      <c r="L676" s="495">
        <f>Zip!$J676</f>
        <v>61371</v>
      </c>
    </row>
    <row r="677" spans="2:12" x14ac:dyDescent="0.25">
      <c r="B677" s="438">
        <v>61372</v>
      </c>
      <c r="C677" s="428" t="s">
        <v>970</v>
      </c>
      <c r="I677" s="223"/>
      <c r="J677" s="493">
        <v>61372</v>
      </c>
      <c r="K677" s="494" t="s">
        <v>970</v>
      </c>
      <c r="L677" s="495">
        <f>Zip!$J677</f>
        <v>61372</v>
      </c>
    </row>
    <row r="678" spans="2:12" x14ac:dyDescent="0.25">
      <c r="B678" s="438">
        <v>61373</v>
      </c>
      <c r="C678" s="428" t="s">
        <v>971</v>
      </c>
      <c r="I678" s="223"/>
      <c r="J678" s="493">
        <v>61373</v>
      </c>
      <c r="K678" s="494" t="s">
        <v>971</v>
      </c>
      <c r="L678" s="495">
        <f>Zip!$J678</f>
        <v>61373</v>
      </c>
    </row>
    <row r="679" spans="2:12" x14ac:dyDescent="0.25">
      <c r="B679" s="438">
        <v>61374</v>
      </c>
      <c r="C679" s="428" t="s">
        <v>972</v>
      </c>
      <c r="I679" s="223"/>
      <c r="J679" s="493">
        <v>61374</v>
      </c>
      <c r="K679" s="494" t="s">
        <v>972</v>
      </c>
      <c r="L679" s="495">
        <f>Zip!$J679</f>
        <v>61374</v>
      </c>
    </row>
    <row r="680" spans="2:12" x14ac:dyDescent="0.25">
      <c r="B680" s="438">
        <v>61375</v>
      </c>
      <c r="C680" s="428" t="s">
        <v>973</v>
      </c>
      <c r="I680" s="223"/>
      <c r="J680" s="493">
        <v>61375</v>
      </c>
      <c r="K680" s="494" t="s">
        <v>973</v>
      </c>
      <c r="L680" s="495">
        <f>Zip!$J680</f>
        <v>61375</v>
      </c>
    </row>
    <row r="681" spans="2:12" x14ac:dyDescent="0.25">
      <c r="B681" s="438">
        <v>61376</v>
      </c>
      <c r="C681" s="428" t="s">
        <v>974</v>
      </c>
      <c r="I681" s="223"/>
      <c r="J681" s="493">
        <v>61376</v>
      </c>
      <c r="K681" s="494" t="s">
        <v>974</v>
      </c>
      <c r="L681" s="495">
        <f>Zip!$J681</f>
        <v>61376</v>
      </c>
    </row>
    <row r="682" spans="2:12" x14ac:dyDescent="0.25">
      <c r="B682" s="438">
        <v>61377</v>
      </c>
      <c r="C682" s="428" t="s">
        <v>975</v>
      </c>
      <c r="I682" s="223"/>
      <c r="J682" s="493">
        <v>61377</v>
      </c>
      <c r="K682" s="494" t="s">
        <v>975</v>
      </c>
      <c r="L682" s="495">
        <f>Zip!$J682</f>
        <v>61377</v>
      </c>
    </row>
    <row r="683" spans="2:12" x14ac:dyDescent="0.25">
      <c r="B683" s="438">
        <v>61378</v>
      </c>
      <c r="C683" s="428" t="s">
        <v>976</v>
      </c>
      <c r="I683" s="223"/>
      <c r="J683" s="493">
        <v>61378</v>
      </c>
      <c r="K683" s="494" t="s">
        <v>976</v>
      </c>
      <c r="L683" s="495">
        <f>Zip!$J683</f>
        <v>61378</v>
      </c>
    </row>
    <row r="684" spans="2:12" x14ac:dyDescent="0.25">
      <c r="B684" s="438">
        <v>61379</v>
      </c>
      <c r="C684" s="428" t="s">
        <v>977</v>
      </c>
      <c r="I684" s="223"/>
      <c r="J684" s="493">
        <v>61379</v>
      </c>
      <c r="K684" s="494" t="s">
        <v>977</v>
      </c>
      <c r="L684" s="495">
        <f>Zip!$J684</f>
        <v>61379</v>
      </c>
    </row>
    <row r="685" spans="2:12" x14ac:dyDescent="0.25">
      <c r="B685" s="438">
        <v>61401</v>
      </c>
      <c r="C685" s="428" t="s">
        <v>978</v>
      </c>
      <c r="I685" s="223"/>
      <c r="J685" s="493">
        <v>61401</v>
      </c>
      <c r="K685" s="494" t="s">
        <v>978</v>
      </c>
      <c r="L685" s="495">
        <f>Zip!$J685</f>
        <v>61401</v>
      </c>
    </row>
    <row r="686" spans="2:12" x14ac:dyDescent="0.25">
      <c r="B686" s="438">
        <v>61402</v>
      </c>
      <c r="C686" s="428" t="s">
        <v>978</v>
      </c>
      <c r="I686" s="223"/>
      <c r="J686" s="493">
        <v>61402</v>
      </c>
      <c r="K686" s="494" t="s">
        <v>978</v>
      </c>
      <c r="L686" s="495">
        <f>Zip!$J686</f>
        <v>61402</v>
      </c>
    </row>
    <row r="687" spans="2:12" x14ac:dyDescent="0.25">
      <c r="B687" s="438">
        <v>61410</v>
      </c>
      <c r="C687" s="428" t="s">
        <v>979</v>
      </c>
      <c r="I687" s="223"/>
      <c r="J687" s="493">
        <v>61410</v>
      </c>
      <c r="K687" s="494" t="s">
        <v>979</v>
      </c>
      <c r="L687" s="495">
        <f>Zip!$J687</f>
        <v>61410</v>
      </c>
    </row>
    <row r="688" spans="2:12" x14ac:dyDescent="0.25">
      <c r="B688" s="438">
        <v>61411</v>
      </c>
      <c r="C688" s="428" t="s">
        <v>980</v>
      </c>
      <c r="I688" s="223"/>
      <c r="J688" s="493">
        <v>61411</v>
      </c>
      <c r="K688" s="494" t="s">
        <v>980</v>
      </c>
      <c r="L688" s="495">
        <f>Zip!$J688</f>
        <v>61411</v>
      </c>
    </row>
    <row r="689" spans="2:12" x14ac:dyDescent="0.25">
      <c r="B689" s="438">
        <v>61412</v>
      </c>
      <c r="C689" s="428" t="s">
        <v>981</v>
      </c>
      <c r="I689" s="223"/>
      <c r="J689" s="493">
        <v>61412</v>
      </c>
      <c r="K689" s="494" t="s">
        <v>981</v>
      </c>
      <c r="L689" s="495">
        <f>Zip!$J689</f>
        <v>61412</v>
      </c>
    </row>
    <row r="690" spans="2:12" x14ac:dyDescent="0.25">
      <c r="B690" s="438">
        <v>61413</v>
      </c>
      <c r="C690" s="428" t="s">
        <v>982</v>
      </c>
      <c r="I690" s="223"/>
      <c r="J690" s="493">
        <v>61413</v>
      </c>
      <c r="K690" s="494" t="s">
        <v>982</v>
      </c>
      <c r="L690" s="495">
        <f>Zip!$J690</f>
        <v>61413</v>
      </c>
    </row>
    <row r="691" spans="2:12" x14ac:dyDescent="0.25">
      <c r="B691" s="438">
        <v>61414</v>
      </c>
      <c r="C691" s="428" t="s">
        <v>983</v>
      </c>
      <c r="I691" s="223"/>
      <c r="J691" s="493">
        <v>61414</v>
      </c>
      <c r="K691" s="494" t="s">
        <v>983</v>
      </c>
      <c r="L691" s="495">
        <f>Zip!$J691</f>
        <v>61414</v>
      </c>
    </row>
    <row r="692" spans="2:12" x14ac:dyDescent="0.25">
      <c r="B692" s="438">
        <v>61415</v>
      </c>
      <c r="C692" s="428" t="s">
        <v>984</v>
      </c>
      <c r="I692" s="223"/>
      <c r="J692" s="493">
        <v>61415</v>
      </c>
      <c r="K692" s="494" t="s">
        <v>984</v>
      </c>
      <c r="L692" s="495">
        <f>Zip!$J692</f>
        <v>61415</v>
      </c>
    </row>
    <row r="693" spans="2:12" x14ac:dyDescent="0.25">
      <c r="B693" s="438">
        <v>61416</v>
      </c>
      <c r="C693" s="428" t="s">
        <v>985</v>
      </c>
      <c r="I693" s="223"/>
      <c r="J693" s="493">
        <v>61416</v>
      </c>
      <c r="K693" s="494" t="s">
        <v>985</v>
      </c>
      <c r="L693" s="495">
        <f>Zip!$J693</f>
        <v>61416</v>
      </c>
    </row>
    <row r="694" spans="2:12" x14ac:dyDescent="0.25">
      <c r="B694" s="438">
        <v>61417</v>
      </c>
      <c r="C694" s="428" t="s">
        <v>986</v>
      </c>
      <c r="I694" s="223"/>
      <c r="J694" s="493">
        <v>61417</v>
      </c>
      <c r="K694" s="494" t="s">
        <v>986</v>
      </c>
      <c r="L694" s="495">
        <f>Zip!$J694</f>
        <v>61417</v>
      </c>
    </row>
    <row r="695" spans="2:12" x14ac:dyDescent="0.25">
      <c r="B695" s="438">
        <v>61418</v>
      </c>
      <c r="C695" s="428" t="s">
        <v>987</v>
      </c>
      <c r="I695" s="223"/>
      <c r="J695" s="493">
        <v>61418</v>
      </c>
      <c r="K695" s="494" t="s">
        <v>987</v>
      </c>
      <c r="L695" s="495">
        <f>Zip!$J695</f>
        <v>61418</v>
      </c>
    </row>
    <row r="696" spans="2:12" x14ac:dyDescent="0.25">
      <c r="B696" s="438">
        <v>61419</v>
      </c>
      <c r="C696" s="428" t="s">
        <v>989</v>
      </c>
      <c r="I696" s="223"/>
      <c r="J696" s="493">
        <v>61419</v>
      </c>
      <c r="K696" s="494" t="s">
        <v>989</v>
      </c>
      <c r="L696" s="495">
        <f>Zip!$J696</f>
        <v>61419</v>
      </c>
    </row>
    <row r="697" spans="2:12" x14ac:dyDescent="0.25">
      <c r="B697" s="438">
        <v>61420</v>
      </c>
      <c r="C697" s="428" t="s">
        <v>990</v>
      </c>
      <c r="I697" s="223"/>
      <c r="J697" s="493">
        <v>61420</v>
      </c>
      <c r="K697" s="494" t="s">
        <v>990</v>
      </c>
      <c r="L697" s="495">
        <f>Zip!$J697</f>
        <v>61420</v>
      </c>
    </row>
    <row r="698" spans="2:12" x14ac:dyDescent="0.25">
      <c r="B698" s="438">
        <v>61421</v>
      </c>
      <c r="C698" s="428" t="s">
        <v>991</v>
      </c>
      <c r="I698" s="223"/>
      <c r="J698" s="493">
        <v>61421</v>
      </c>
      <c r="K698" s="494" t="s">
        <v>991</v>
      </c>
      <c r="L698" s="495">
        <f>Zip!$J698</f>
        <v>61421</v>
      </c>
    </row>
    <row r="699" spans="2:12" x14ac:dyDescent="0.25">
      <c r="B699" s="438">
        <v>61422</v>
      </c>
      <c r="C699" s="428" t="s">
        <v>992</v>
      </c>
      <c r="I699" s="223"/>
      <c r="J699" s="493">
        <v>61422</v>
      </c>
      <c r="K699" s="494" t="s">
        <v>992</v>
      </c>
      <c r="L699" s="495">
        <f>Zip!$J699</f>
        <v>61422</v>
      </c>
    </row>
    <row r="700" spans="2:12" x14ac:dyDescent="0.25">
      <c r="B700" s="438">
        <v>61423</v>
      </c>
      <c r="C700" s="428" t="s">
        <v>993</v>
      </c>
      <c r="I700" s="223"/>
      <c r="J700" s="493">
        <v>61423</v>
      </c>
      <c r="K700" s="494" t="s">
        <v>993</v>
      </c>
      <c r="L700" s="495">
        <f>Zip!$J700</f>
        <v>61423</v>
      </c>
    </row>
    <row r="701" spans="2:12" x14ac:dyDescent="0.25">
      <c r="B701" s="438">
        <v>61424</v>
      </c>
      <c r="C701" s="428" t="s">
        <v>994</v>
      </c>
      <c r="I701" s="223"/>
      <c r="J701" s="493">
        <v>61424</v>
      </c>
      <c r="K701" s="494" t="s">
        <v>994</v>
      </c>
      <c r="L701" s="495">
        <f>Zip!$J701</f>
        <v>61424</v>
      </c>
    </row>
    <row r="702" spans="2:12" x14ac:dyDescent="0.25">
      <c r="B702" s="438">
        <v>61425</v>
      </c>
      <c r="C702" s="428" t="s">
        <v>995</v>
      </c>
      <c r="I702" s="223"/>
      <c r="J702" s="493">
        <v>61425</v>
      </c>
      <c r="K702" s="494" t="s">
        <v>995</v>
      </c>
      <c r="L702" s="495">
        <f>Zip!$J702</f>
        <v>61425</v>
      </c>
    </row>
    <row r="703" spans="2:12" x14ac:dyDescent="0.25">
      <c r="B703" s="438">
        <v>61426</v>
      </c>
      <c r="C703" s="428" t="s">
        <v>996</v>
      </c>
      <c r="I703" s="223"/>
      <c r="J703" s="493">
        <v>61426</v>
      </c>
      <c r="K703" s="494" t="s">
        <v>996</v>
      </c>
      <c r="L703" s="495">
        <f>Zip!$J703</f>
        <v>61426</v>
      </c>
    </row>
    <row r="704" spans="2:12" x14ac:dyDescent="0.25">
      <c r="B704" s="438">
        <v>61427</v>
      </c>
      <c r="C704" s="428" t="s">
        <v>997</v>
      </c>
      <c r="I704" s="223"/>
      <c r="J704" s="493">
        <v>61427</v>
      </c>
      <c r="K704" s="494" t="s">
        <v>997</v>
      </c>
      <c r="L704" s="495">
        <f>Zip!$J704</f>
        <v>61427</v>
      </c>
    </row>
    <row r="705" spans="2:12" x14ac:dyDescent="0.25">
      <c r="B705" s="438">
        <v>61428</v>
      </c>
      <c r="C705" s="428" t="s">
        <v>998</v>
      </c>
      <c r="I705" s="223"/>
      <c r="J705" s="493">
        <v>61428</v>
      </c>
      <c r="K705" s="494" t="s">
        <v>998</v>
      </c>
      <c r="L705" s="495">
        <f>Zip!$J705</f>
        <v>61428</v>
      </c>
    </row>
    <row r="706" spans="2:12" x14ac:dyDescent="0.25">
      <c r="B706" s="438">
        <v>61430</v>
      </c>
      <c r="C706" s="428" t="s">
        <v>999</v>
      </c>
      <c r="I706" s="223"/>
      <c r="J706" s="493">
        <v>61430</v>
      </c>
      <c r="K706" s="494" t="s">
        <v>999</v>
      </c>
      <c r="L706" s="495">
        <f>Zip!$J706</f>
        <v>61430</v>
      </c>
    </row>
    <row r="707" spans="2:12" x14ac:dyDescent="0.25">
      <c r="B707" s="438">
        <v>61431</v>
      </c>
      <c r="C707" s="428" t="s">
        <v>1000</v>
      </c>
      <c r="I707" s="223"/>
      <c r="J707" s="493">
        <v>61431</v>
      </c>
      <c r="K707" s="494" t="s">
        <v>1000</v>
      </c>
      <c r="L707" s="495">
        <f>Zip!$J707</f>
        <v>61431</v>
      </c>
    </row>
    <row r="708" spans="2:12" x14ac:dyDescent="0.25">
      <c r="B708" s="438">
        <v>61432</v>
      </c>
      <c r="C708" s="428" t="s">
        <v>1001</v>
      </c>
      <c r="I708" s="223"/>
      <c r="J708" s="493">
        <v>61432</v>
      </c>
      <c r="K708" s="494" t="s">
        <v>1001</v>
      </c>
      <c r="L708" s="495">
        <f>Zip!$J708</f>
        <v>61432</v>
      </c>
    </row>
    <row r="709" spans="2:12" x14ac:dyDescent="0.25">
      <c r="B709" s="438">
        <v>61433</v>
      </c>
      <c r="C709" s="428" t="s">
        <v>1002</v>
      </c>
      <c r="I709" s="223"/>
      <c r="J709" s="493">
        <v>61433</v>
      </c>
      <c r="K709" s="494" t="s">
        <v>1002</v>
      </c>
      <c r="L709" s="495">
        <f>Zip!$J709</f>
        <v>61433</v>
      </c>
    </row>
    <row r="710" spans="2:12" x14ac:dyDescent="0.25">
      <c r="B710" s="438">
        <v>61434</v>
      </c>
      <c r="C710" s="428" t="s">
        <v>1003</v>
      </c>
      <c r="I710" s="223"/>
      <c r="J710" s="493">
        <v>61434</v>
      </c>
      <c r="K710" s="494" t="s">
        <v>1003</v>
      </c>
      <c r="L710" s="495">
        <f>Zip!$J710</f>
        <v>61434</v>
      </c>
    </row>
    <row r="711" spans="2:12" x14ac:dyDescent="0.25">
      <c r="B711" s="438">
        <v>61435</v>
      </c>
      <c r="C711" s="428" t="s">
        <v>1004</v>
      </c>
      <c r="I711" s="223"/>
      <c r="J711" s="493">
        <v>61435</v>
      </c>
      <c r="K711" s="494" t="s">
        <v>1004</v>
      </c>
      <c r="L711" s="495">
        <f>Zip!$J711</f>
        <v>61435</v>
      </c>
    </row>
    <row r="712" spans="2:12" x14ac:dyDescent="0.25">
      <c r="B712" s="438">
        <v>61436</v>
      </c>
      <c r="C712" s="428" t="s">
        <v>1005</v>
      </c>
      <c r="I712" s="223"/>
      <c r="J712" s="493">
        <v>61436</v>
      </c>
      <c r="K712" s="494" t="s">
        <v>1005</v>
      </c>
      <c r="L712" s="495">
        <f>Zip!$J712</f>
        <v>61436</v>
      </c>
    </row>
    <row r="713" spans="2:12" x14ac:dyDescent="0.25">
      <c r="B713" s="438">
        <v>61437</v>
      </c>
      <c r="C713" s="428" t="s">
        <v>1006</v>
      </c>
      <c r="I713" s="223"/>
      <c r="J713" s="493">
        <v>61437</v>
      </c>
      <c r="K713" s="494" t="s">
        <v>1006</v>
      </c>
      <c r="L713" s="495">
        <f>Zip!$J713</f>
        <v>61437</v>
      </c>
    </row>
    <row r="714" spans="2:12" x14ac:dyDescent="0.25">
      <c r="B714" s="438">
        <v>61438</v>
      </c>
      <c r="C714" s="428" t="s">
        <v>1007</v>
      </c>
      <c r="I714" s="223"/>
      <c r="J714" s="493">
        <v>61438</v>
      </c>
      <c r="K714" s="494" t="s">
        <v>1007</v>
      </c>
      <c r="L714" s="495">
        <f>Zip!$J714</f>
        <v>61438</v>
      </c>
    </row>
    <row r="715" spans="2:12" x14ac:dyDescent="0.25">
      <c r="B715" s="438">
        <v>61439</v>
      </c>
      <c r="C715" s="428" t="s">
        <v>988</v>
      </c>
      <c r="I715" s="223"/>
      <c r="J715" s="493">
        <v>61439</v>
      </c>
      <c r="K715" s="494" t="s">
        <v>988</v>
      </c>
      <c r="L715" s="495">
        <f>Zip!$J715</f>
        <v>61439</v>
      </c>
    </row>
    <row r="716" spans="2:12" x14ac:dyDescent="0.25">
      <c r="B716" s="438">
        <v>61440</v>
      </c>
      <c r="C716" s="428" t="s">
        <v>1008</v>
      </c>
      <c r="I716" s="223"/>
      <c r="J716" s="493">
        <v>61440</v>
      </c>
      <c r="K716" s="494" t="s">
        <v>1008</v>
      </c>
      <c r="L716" s="495">
        <f>Zip!$J716</f>
        <v>61440</v>
      </c>
    </row>
    <row r="717" spans="2:12" x14ac:dyDescent="0.25">
      <c r="B717" s="438">
        <v>61441</v>
      </c>
      <c r="C717" s="428" t="s">
        <v>1009</v>
      </c>
      <c r="I717" s="223"/>
      <c r="J717" s="493">
        <v>61441</v>
      </c>
      <c r="K717" s="494" t="s">
        <v>1009</v>
      </c>
      <c r="L717" s="495">
        <f>Zip!$J717</f>
        <v>61441</v>
      </c>
    </row>
    <row r="718" spans="2:12" x14ac:dyDescent="0.25">
      <c r="B718" s="438">
        <v>61442</v>
      </c>
      <c r="C718" s="428" t="s">
        <v>1010</v>
      </c>
      <c r="I718" s="223"/>
      <c r="J718" s="493">
        <v>61442</v>
      </c>
      <c r="K718" s="494" t="s">
        <v>1010</v>
      </c>
      <c r="L718" s="495">
        <f>Zip!$J718</f>
        <v>61442</v>
      </c>
    </row>
    <row r="719" spans="2:12" x14ac:dyDescent="0.25">
      <c r="B719" s="438">
        <v>61443</v>
      </c>
      <c r="C719" s="428" t="s">
        <v>1011</v>
      </c>
      <c r="I719" s="223"/>
      <c r="J719" s="493">
        <v>61443</v>
      </c>
      <c r="K719" s="494" t="s">
        <v>1011</v>
      </c>
      <c r="L719" s="495">
        <f>Zip!$J719</f>
        <v>61443</v>
      </c>
    </row>
    <row r="720" spans="2:12" x14ac:dyDescent="0.25">
      <c r="B720" s="438">
        <v>61447</v>
      </c>
      <c r="C720" s="428" t="s">
        <v>1012</v>
      </c>
      <c r="I720" s="223"/>
      <c r="J720" s="493">
        <v>61447</v>
      </c>
      <c r="K720" s="494" t="s">
        <v>1012</v>
      </c>
      <c r="L720" s="495">
        <f>Zip!$J720</f>
        <v>61447</v>
      </c>
    </row>
    <row r="721" spans="2:12" x14ac:dyDescent="0.25">
      <c r="B721" s="438">
        <v>61448</v>
      </c>
      <c r="C721" s="428" t="s">
        <v>1013</v>
      </c>
      <c r="I721" s="223"/>
      <c r="J721" s="493">
        <v>61448</v>
      </c>
      <c r="K721" s="494" t="s">
        <v>1013</v>
      </c>
      <c r="L721" s="495">
        <f>Zip!$J721</f>
        <v>61448</v>
      </c>
    </row>
    <row r="722" spans="2:12" x14ac:dyDescent="0.25">
      <c r="B722" s="438">
        <v>61449</v>
      </c>
      <c r="C722" s="428" t="s">
        <v>1014</v>
      </c>
      <c r="I722" s="223"/>
      <c r="J722" s="493">
        <v>61449</v>
      </c>
      <c r="K722" s="494" t="s">
        <v>1014</v>
      </c>
      <c r="L722" s="495">
        <f>Zip!$J722</f>
        <v>61449</v>
      </c>
    </row>
    <row r="723" spans="2:12" x14ac:dyDescent="0.25">
      <c r="B723" s="438">
        <v>61450</v>
      </c>
      <c r="C723" s="428" t="s">
        <v>1015</v>
      </c>
      <c r="I723" s="223"/>
      <c r="J723" s="493">
        <v>61450</v>
      </c>
      <c r="K723" s="494" t="s">
        <v>1015</v>
      </c>
      <c r="L723" s="495">
        <f>Zip!$J723</f>
        <v>61450</v>
      </c>
    </row>
    <row r="724" spans="2:12" x14ac:dyDescent="0.25">
      <c r="B724" s="438">
        <v>61451</v>
      </c>
      <c r="C724" s="428" t="s">
        <v>1016</v>
      </c>
      <c r="I724" s="223"/>
      <c r="J724" s="493">
        <v>61451</v>
      </c>
      <c r="K724" s="494" t="s">
        <v>1016</v>
      </c>
      <c r="L724" s="495">
        <f>Zip!$J724</f>
        <v>61451</v>
      </c>
    </row>
    <row r="725" spans="2:12" x14ac:dyDescent="0.25">
      <c r="B725" s="438">
        <v>61452</v>
      </c>
      <c r="C725" s="428" t="s">
        <v>1018</v>
      </c>
      <c r="I725" s="223"/>
      <c r="J725" s="493">
        <v>61452</v>
      </c>
      <c r="K725" s="494" t="s">
        <v>1018</v>
      </c>
      <c r="L725" s="495">
        <f>Zip!$J725</f>
        <v>61452</v>
      </c>
    </row>
    <row r="726" spans="2:12" x14ac:dyDescent="0.25">
      <c r="B726" s="438">
        <v>61453</v>
      </c>
      <c r="C726" s="428" t="s">
        <v>1019</v>
      </c>
      <c r="I726" s="223"/>
      <c r="J726" s="493">
        <v>61453</v>
      </c>
      <c r="K726" s="494" t="s">
        <v>1019</v>
      </c>
      <c r="L726" s="495">
        <f>Zip!$J726</f>
        <v>61453</v>
      </c>
    </row>
    <row r="727" spans="2:12" x14ac:dyDescent="0.25">
      <c r="B727" s="438">
        <v>61454</v>
      </c>
      <c r="C727" s="428" t="s">
        <v>1020</v>
      </c>
      <c r="I727" s="223"/>
      <c r="J727" s="493">
        <v>61454</v>
      </c>
      <c r="K727" s="494" t="s">
        <v>1020</v>
      </c>
      <c r="L727" s="495">
        <f>Zip!$J727</f>
        <v>61454</v>
      </c>
    </row>
    <row r="728" spans="2:12" x14ac:dyDescent="0.25">
      <c r="B728" s="438">
        <v>61455</v>
      </c>
      <c r="C728" s="428" t="s">
        <v>1021</v>
      </c>
      <c r="I728" s="223"/>
      <c r="J728" s="493">
        <v>61455</v>
      </c>
      <c r="K728" s="494" t="s">
        <v>1021</v>
      </c>
      <c r="L728" s="495">
        <f>Zip!$J728</f>
        <v>61455</v>
      </c>
    </row>
    <row r="729" spans="2:12" x14ac:dyDescent="0.25">
      <c r="B729" s="438">
        <v>61458</v>
      </c>
      <c r="C729" s="428" t="s">
        <v>1022</v>
      </c>
      <c r="I729" s="223"/>
      <c r="J729" s="493">
        <v>61458</v>
      </c>
      <c r="K729" s="494" t="s">
        <v>1022</v>
      </c>
      <c r="L729" s="495">
        <f>Zip!$J729</f>
        <v>61458</v>
      </c>
    </row>
    <row r="730" spans="2:12" x14ac:dyDescent="0.25">
      <c r="B730" s="438">
        <v>61459</v>
      </c>
      <c r="C730" s="428" t="s">
        <v>1023</v>
      </c>
      <c r="I730" s="223"/>
      <c r="J730" s="493">
        <v>61459</v>
      </c>
      <c r="K730" s="494" t="s">
        <v>1023</v>
      </c>
      <c r="L730" s="495">
        <f>Zip!$J730</f>
        <v>61459</v>
      </c>
    </row>
    <row r="731" spans="2:12" x14ac:dyDescent="0.25">
      <c r="B731" s="438">
        <v>61460</v>
      </c>
      <c r="C731" s="428" t="s">
        <v>1024</v>
      </c>
      <c r="I731" s="223"/>
      <c r="J731" s="493">
        <v>61460</v>
      </c>
      <c r="K731" s="494" t="s">
        <v>1024</v>
      </c>
      <c r="L731" s="495">
        <f>Zip!$J731</f>
        <v>61460</v>
      </c>
    </row>
    <row r="732" spans="2:12" x14ac:dyDescent="0.25">
      <c r="B732" s="438">
        <v>61462</v>
      </c>
      <c r="C732" s="428" t="s">
        <v>1025</v>
      </c>
      <c r="I732" s="223"/>
      <c r="J732" s="493">
        <v>61462</v>
      </c>
      <c r="K732" s="494" t="s">
        <v>1025</v>
      </c>
      <c r="L732" s="495">
        <f>Zip!$J732</f>
        <v>61462</v>
      </c>
    </row>
    <row r="733" spans="2:12" x14ac:dyDescent="0.25">
      <c r="B733" s="438">
        <v>61465</v>
      </c>
      <c r="C733" s="428" t="s">
        <v>1026</v>
      </c>
      <c r="I733" s="223"/>
      <c r="J733" s="493">
        <v>61465</v>
      </c>
      <c r="K733" s="494" t="s">
        <v>1026</v>
      </c>
      <c r="L733" s="495">
        <f>Zip!$J733</f>
        <v>61465</v>
      </c>
    </row>
    <row r="734" spans="2:12" x14ac:dyDescent="0.25">
      <c r="B734" s="438">
        <v>61466</v>
      </c>
      <c r="C734" s="428" t="s">
        <v>1027</v>
      </c>
      <c r="I734" s="223"/>
      <c r="J734" s="493">
        <v>61466</v>
      </c>
      <c r="K734" s="494" t="s">
        <v>1027</v>
      </c>
      <c r="L734" s="495">
        <f>Zip!$J734</f>
        <v>61466</v>
      </c>
    </row>
    <row r="735" spans="2:12" x14ac:dyDescent="0.25">
      <c r="B735" s="438">
        <v>61467</v>
      </c>
      <c r="C735" s="428" t="s">
        <v>1028</v>
      </c>
      <c r="I735" s="223"/>
      <c r="J735" s="493">
        <v>61467</v>
      </c>
      <c r="K735" s="494" t="s">
        <v>1028</v>
      </c>
      <c r="L735" s="495">
        <f>Zip!$J735</f>
        <v>61467</v>
      </c>
    </row>
    <row r="736" spans="2:12" x14ac:dyDescent="0.25">
      <c r="B736" s="438">
        <v>61468</v>
      </c>
      <c r="C736" s="428" t="s">
        <v>1029</v>
      </c>
      <c r="I736" s="223"/>
      <c r="J736" s="493">
        <v>61468</v>
      </c>
      <c r="K736" s="494" t="s">
        <v>1029</v>
      </c>
      <c r="L736" s="495">
        <f>Zip!$J736</f>
        <v>61468</v>
      </c>
    </row>
    <row r="737" spans="2:12" x14ac:dyDescent="0.25">
      <c r="B737" s="438">
        <v>61469</v>
      </c>
      <c r="C737" s="428" t="s">
        <v>1030</v>
      </c>
      <c r="I737" s="223"/>
      <c r="J737" s="493">
        <v>61469</v>
      </c>
      <c r="K737" s="494" t="s">
        <v>1030</v>
      </c>
      <c r="L737" s="495">
        <f>Zip!$J737</f>
        <v>61469</v>
      </c>
    </row>
    <row r="738" spans="2:12" x14ac:dyDescent="0.25">
      <c r="B738" s="438">
        <v>61470</v>
      </c>
      <c r="C738" s="428" t="s">
        <v>1031</v>
      </c>
      <c r="I738" s="223"/>
      <c r="J738" s="493">
        <v>61470</v>
      </c>
      <c r="K738" s="494" t="s">
        <v>1031</v>
      </c>
      <c r="L738" s="495">
        <f>Zip!$J738</f>
        <v>61470</v>
      </c>
    </row>
    <row r="739" spans="2:12" x14ac:dyDescent="0.25">
      <c r="B739" s="438">
        <v>61471</v>
      </c>
      <c r="C739" s="428" t="s">
        <v>1032</v>
      </c>
      <c r="I739" s="223"/>
      <c r="J739" s="493">
        <v>61471</v>
      </c>
      <c r="K739" s="494" t="s">
        <v>1032</v>
      </c>
      <c r="L739" s="495">
        <f>Zip!$J739</f>
        <v>61471</v>
      </c>
    </row>
    <row r="740" spans="2:12" x14ac:dyDescent="0.25">
      <c r="B740" s="438">
        <v>61472</v>
      </c>
      <c r="C740" s="428" t="s">
        <v>1033</v>
      </c>
      <c r="I740" s="223"/>
      <c r="J740" s="493">
        <v>61472</v>
      </c>
      <c r="K740" s="494" t="s">
        <v>1033</v>
      </c>
      <c r="L740" s="495">
        <f>Zip!$J740</f>
        <v>61472</v>
      </c>
    </row>
    <row r="741" spans="2:12" x14ac:dyDescent="0.25">
      <c r="B741" s="438">
        <v>61473</v>
      </c>
      <c r="C741" s="428" t="s">
        <v>1034</v>
      </c>
      <c r="I741" s="223"/>
      <c r="J741" s="493">
        <v>61473</v>
      </c>
      <c r="K741" s="494" t="s">
        <v>1034</v>
      </c>
      <c r="L741" s="495">
        <f>Zip!$J741</f>
        <v>61473</v>
      </c>
    </row>
    <row r="742" spans="2:12" x14ac:dyDescent="0.25">
      <c r="B742" s="438">
        <v>61474</v>
      </c>
      <c r="C742" s="428" t="s">
        <v>1035</v>
      </c>
      <c r="I742" s="223"/>
      <c r="J742" s="493">
        <v>61474</v>
      </c>
      <c r="K742" s="494" t="s">
        <v>1035</v>
      </c>
      <c r="L742" s="495">
        <f>Zip!$J742</f>
        <v>61474</v>
      </c>
    </row>
    <row r="743" spans="2:12" x14ac:dyDescent="0.25">
      <c r="B743" s="438">
        <v>61475</v>
      </c>
      <c r="C743" s="428" t="s">
        <v>1036</v>
      </c>
      <c r="I743" s="223"/>
      <c r="J743" s="493">
        <v>61475</v>
      </c>
      <c r="K743" s="494" t="s">
        <v>1036</v>
      </c>
      <c r="L743" s="495">
        <f>Zip!$J743</f>
        <v>61475</v>
      </c>
    </row>
    <row r="744" spans="2:12" x14ac:dyDescent="0.25">
      <c r="B744" s="438">
        <v>61476</v>
      </c>
      <c r="C744" s="428" t="s">
        <v>1037</v>
      </c>
      <c r="I744" s="223"/>
      <c r="J744" s="493">
        <v>61476</v>
      </c>
      <c r="K744" s="494" t="s">
        <v>1037</v>
      </c>
      <c r="L744" s="495">
        <f>Zip!$J744</f>
        <v>61476</v>
      </c>
    </row>
    <row r="745" spans="2:12" x14ac:dyDescent="0.25">
      <c r="B745" s="438">
        <v>61477</v>
      </c>
      <c r="C745" s="428" t="s">
        <v>1038</v>
      </c>
      <c r="I745" s="223"/>
      <c r="J745" s="493">
        <v>61477</v>
      </c>
      <c r="K745" s="494" t="s">
        <v>1038</v>
      </c>
      <c r="L745" s="495">
        <f>Zip!$J745</f>
        <v>61477</v>
      </c>
    </row>
    <row r="746" spans="2:12" x14ac:dyDescent="0.25">
      <c r="B746" s="438">
        <v>61478</v>
      </c>
      <c r="C746" s="428" t="s">
        <v>1039</v>
      </c>
      <c r="I746" s="223"/>
      <c r="J746" s="493">
        <v>61478</v>
      </c>
      <c r="K746" s="494" t="s">
        <v>1039</v>
      </c>
      <c r="L746" s="495">
        <f>Zip!$J746</f>
        <v>61478</v>
      </c>
    </row>
    <row r="747" spans="2:12" x14ac:dyDescent="0.25">
      <c r="B747" s="438">
        <v>61479</v>
      </c>
      <c r="C747" s="428" t="s">
        <v>1040</v>
      </c>
      <c r="I747" s="223"/>
      <c r="J747" s="493">
        <v>61479</v>
      </c>
      <c r="K747" s="494" t="s">
        <v>1040</v>
      </c>
      <c r="L747" s="495">
        <f>Zip!$J747</f>
        <v>61479</v>
      </c>
    </row>
    <row r="748" spans="2:12" x14ac:dyDescent="0.25">
      <c r="B748" s="438">
        <v>61480</v>
      </c>
      <c r="C748" s="428" t="s">
        <v>1041</v>
      </c>
      <c r="I748" s="223"/>
      <c r="J748" s="493">
        <v>61480</v>
      </c>
      <c r="K748" s="494" t="s">
        <v>1041</v>
      </c>
      <c r="L748" s="495">
        <f>Zip!$J748</f>
        <v>61480</v>
      </c>
    </row>
    <row r="749" spans="2:12" x14ac:dyDescent="0.25">
      <c r="B749" s="438">
        <v>61482</v>
      </c>
      <c r="C749" s="428" t="s">
        <v>1042</v>
      </c>
      <c r="I749" s="223"/>
      <c r="J749" s="493">
        <v>61482</v>
      </c>
      <c r="K749" s="494" t="s">
        <v>1042</v>
      </c>
      <c r="L749" s="495">
        <f>Zip!$J749</f>
        <v>61482</v>
      </c>
    </row>
    <row r="750" spans="2:12" x14ac:dyDescent="0.25">
      <c r="B750" s="438">
        <v>61483</v>
      </c>
      <c r="C750" s="428" t="s">
        <v>1043</v>
      </c>
      <c r="I750" s="223"/>
      <c r="J750" s="493">
        <v>61483</v>
      </c>
      <c r="K750" s="494" t="s">
        <v>1043</v>
      </c>
      <c r="L750" s="495">
        <f>Zip!$J750</f>
        <v>61483</v>
      </c>
    </row>
    <row r="751" spans="2:12" x14ac:dyDescent="0.25">
      <c r="B751" s="438">
        <v>61484</v>
      </c>
      <c r="C751" s="428" t="s">
        <v>1044</v>
      </c>
      <c r="I751" s="223"/>
      <c r="J751" s="493">
        <v>61484</v>
      </c>
      <c r="K751" s="494" t="s">
        <v>1044</v>
      </c>
      <c r="L751" s="495">
        <f>Zip!$J751</f>
        <v>61484</v>
      </c>
    </row>
    <row r="752" spans="2:12" x14ac:dyDescent="0.25">
      <c r="B752" s="438">
        <v>61485</v>
      </c>
      <c r="C752" s="428" t="s">
        <v>1045</v>
      </c>
      <c r="I752" s="223"/>
      <c r="J752" s="493">
        <v>61485</v>
      </c>
      <c r="K752" s="494" t="s">
        <v>1045</v>
      </c>
      <c r="L752" s="495">
        <f>Zip!$J752</f>
        <v>61485</v>
      </c>
    </row>
    <row r="753" spans="2:12" x14ac:dyDescent="0.25">
      <c r="B753" s="438">
        <v>61486</v>
      </c>
      <c r="C753" s="428" t="s">
        <v>1046</v>
      </c>
      <c r="I753" s="223"/>
      <c r="J753" s="493">
        <v>61486</v>
      </c>
      <c r="K753" s="494" t="s">
        <v>1046</v>
      </c>
      <c r="L753" s="495">
        <f>Zip!$J753</f>
        <v>61486</v>
      </c>
    </row>
    <row r="754" spans="2:12" x14ac:dyDescent="0.25">
      <c r="B754" s="438">
        <v>61488</v>
      </c>
      <c r="C754" s="428" t="s">
        <v>1047</v>
      </c>
      <c r="I754" s="223"/>
      <c r="J754" s="493">
        <v>61488</v>
      </c>
      <c r="K754" s="494" t="s">
        <v>1047</v>
      </c>
      <c r="L754" s="495">
        <f>Zip!$J754</f>
        <v>61488</v>
      </c>
    </row>
    <row r="755" spans="2:12" x14ac:dyDescent="0.25">
      <c r="B755" s="438">
        <v>61489</v>
      </c>
      <c r="C755" s="428" t="s">
        <v>1048</v>
      </c>
      <c r="I755" s="223"/>
      <c r="J755" s="493">
        <v>61489</v>
      </c>
      <c r="K755" s="494" t="s">
        <v>1048</v>
      </c>
      <c r="L755" s="495">
        <f>Zip!$J755</f>
        <v>61489</v>
      </c>
    </row>
    <row r="756" spans="2:12" x14ac:dyDescent="0.25">
      <c r="B756" s="438">
        <v>61490</v>
      </c>
      <c r="C756" s="428" t="s">
        <v>1049</v>
      </c>
      <c r="I756" s="223"/>
      <c r="J756" s="493">
        <v>61490</v>
      </c>
      <c r="K756" s="494" t="s">
        <v>1049</v>
      </c>
      <c r="L756" s="495">
        <f>Zip!$J756</f>
        <v>61490</v>
      </c>
    </row>
    <row r="757" spans="2:12" x14ac:dyDescent="0.25">
      <c r="B757" s="438">
        <v>61491</v>
      </c>
      <c r="C757" s="428" t="s">
        <v>1050</v>
      </c>
      <c r="I757" s="223"/>
      <c r="J757" s="493">
        <v>61491</v>
      </c>
      <c r="K757" s="494" t="s">
        <v>1050</v>
      </c>
      <c r="L757" s="495">
        <f>Zip!$J757</f>
        <v>61491</v>
      </c>
    </row>
    <row r="758" spans="2:12" x14ac:dyDescent="0.25">
      <c r="B758" s="438">
        <v>61501</v>
      </c>
      <c r="C758" s="428" t="s">
        <v>1051</v>
      </c>
      <c r="I758" s="223"/>
      <c r="J758" s="493">
        <v>61501</v>
      </c>
      <c r="K758" s="494" t="s">
        <v>1051</v>
      </c>
      <c r="L758" s="495">
        <f>Zip!$J758</f>
        <v>61501</v>
      </c>
    </row>
    <row r="759" spans="2:12" x14ac:dyDescent="0.25">
      <c r="B759" s="438">
        <v>61516</v>
      </c>
      <c r="C759" s="428" t="s">
        <v>1052</v>
      </c>
      <c r="I759" s="223"/>
      <c r="J759" s="493">
        <v>61516</v>
      </c>
      <c r="K759" s="494" t="s">
        <v>1052</v>
      </c>
      <c r="L759" s="495">
        <f>Zip!$J759</f>
        <v>61516</v>
      </c>
    </row>
    <row r="760" spans="2:12" x14ac:dyDescent="0.25">
      <c r="B760" s="438">
        <v>61517</v>
      </c>
      <c r="C760" s="428" t="s">
        <v>1053</v>
      </c>
      <c r="I760" s="223"/>
      <c r="J760" s="493">
        <v>61517</v>
      </c>
      <c r="K760" s="494" t="s">
        <v>1053</v>
      </c>
      <c r="L760" s="495">
        <f>Zip!$J760</f>
        <v>61517</v>
      </c>
    </row>
    <row r="761" spans="2:12" x14ac:dyDescent="0.25">
      <c r="B761" s="438">
        <v>61519</v>
      </c>
      <c r="C761" s="428" t="s">
        <v>1054</v>
      </c>
      <c r="I761" s="223"/>
      <c r="J761" s="493">
        <v>61519</v>
      </c>
      <c r="K761" s="494" t="s">
        <v>1054</v>
      </c>
      <c r="L761" s="495">
        <f>Zip!$J761</f>
        <v>61519</v>
      </c>
    </row>
    <row r="762" spans="2:12" x14ac:dyDescent="0.25">
      <c r="B762" s="438">
        <v>61520</v>
      </c>
      <c r="C762" s="428" t="s">
        <v>1055</v>
      </c>
      <c r="I762" s="223"/>
      <c r="J762" s="493">
        <v>61520</v>
      </c>
      <c r="K762" s="494" t="s">
        <v>1055</v>
      </c>
      <c r="L762" s="495">
        <f>Zip!$J762</f>
        <v>61520</v>
      </c>
    </row>
    <row r="763" spans="2:12" x14ac:dyDescent="0.25">
      <c r="B763" s="438">
        <v>61523</v>
      </c>
      <c r="C763" s="428" t="s">
        <v>1056</v>
      </c>
      <c r="I763" s="223"/>
      <c r="J763" s="493">
        <v>61523</v>
      </c>
      <c r="K763" s="494" t="s">
        <v>1056</v>
      </c>
      <c r="L763" s="495">
        <f>Zip!$J763</f>
        <v>61523</v>
      </c>
    </row>
    <row r="764" spans="2:12" x14ac:dyDescent="0.25">
      <c r="B764" s="438">
        <v>61524</v>
      </c>
      <c r="C764" s="428" t="s">
        <v>1057</v>
      </c>
      <c r="I764" s="223"/>
      <c r="J764" s="493">
        <v>61524</v>
      </c>
      <c r="K764" s="494" t="s">
        <v>1057</v>
      </c>
      <c r="L764" s="495">
        <f>Zip!$J764</f>
        <v>61524</v>
      </c>
    </row>
    <row r="765" spans="2:12" x14ac:dyDescent="0.25">
      <c r="B765" s="438">
        <v>61525</v>
      </c>
      <c r="C765" s="428" t="s">
        <v>1058</v>
      </c>
      <c r="I765" s="223"/>
      <c r="J765" s="493">
        <v>61525</v>
      </c>
      <c r="K765" s="494" t="s">
        <v>1058</v>
      </c>
      <c r="L765" s="495">
        <f>Zip!$J765</f>
        <v>61525</v>
      </c>
    </row>
    <row r="766" spans="2:12" x14ac:dyDescent="0.25">
      <c r="B766" s="438">
        <v>61526</v>
      </c>
      <c r="C766" s="428" t="s">
        <v>1059</v>
      </c>
      <c r="I766" s="223"/>
      <c r="J766" s="493">
        <v>61526</v>
      </c>
      <c r="K766" s="494" t="s">
        <v>1059</v>
      </c>
      <c r="L766" s="495">
        <f>Zip!$J766</f>
        <v>61526</v>
      </c>
    </row>
    <row r="767" spans="2:12" x14ac:dyDescent="0.25">
      <c r="B767" s="438">
        <v>61528</v>
      </c>
      <c r="C767" s="428" t="s">
        <v>1060</v>
      </c>
      <c r="I767" s="223"/>
      <c r="J767" s="493">
        <v>61528</v>
      </c>
      <c r="K767" s="494" t="s">
        <v>1060</v>
      </c>
      <c r="L767" s="495">
        <f>Zip!$J767</f>
        <v>61528</v>
      </c>
    </row>
    <row r="768" spans="2:12" x14ac:dyDescent="0.25">
      <c r="B768" s="438">
        <v>61529</v>
      </c>
      <c r="C768" s="428" t="s">
        <v>1061</v>
      </c>
      <c r="I768" s="223"/>
      <c r="J768" s="493">
        <v>61529</v>
      </c>
      <c r="K768" s="494" t="s">
        <v>1061</v>
      </c>
      <c r="L768" s="495">
        <f>Zip!$J768</f>
        <v>61529</v>
      </c>
    </row>
    <row r="769" spans="2:12" x14ac:dyDescent="0.25">
      <c r="B769" s="438">
        <v>61530</v>
      </c>
      <c r="C769" s="428" t="s">
        <v>1062</v>
      </c>
      <c r="I769" s="223"/>
      <c r="J769" s="493">
        <v>61530</v>
      </c>
      <c r="K769" s="494" t="s">
        <v>1062</v>
      </c>
      <c r="L769" s="495">
        <f>Zip!$J769</f>
        <v>61530</v>
      </c>
    </row>
    <row r="770" spans="2:12" x14ac:dyDescent="0.25">
      <c r="B770" s="438">
        <v>61531</v>
      </c>
      <c r="C770" s="428" t="s">
        <v>1063</v>
      </c>
      <c r="I770" s="223"/>
      <c r="J770" s="493">
        <v>61531</v>
      </c>
      <c r="K770" s="494" t="s">
        <v>1063</v>
      </c>
      <c r="L770" s="495">
        <f>Zip!$J770</f>
        <v>61531</v>
      </c>
    </row>
    <row r="771" spans="2:12" x14ac:dyDescent="0.25">
      <c r="B771" s="438">
        <v>61532</v>
      </c>
      <c r="C771" s="428" t="s">
        <v>1064</v>
      </c>
      <c r="I771" s="223"/>
      <c r="J771" s="493">
        <v>61532</v>
      </c>
      <c r="K771" s="494" t="s">
        <v>1064</v>
      </c>
      <c r="L771" s="495">
        <f>Zip!$J771</f>
        <v>61532</v>
      </c>
    </row>
    <row r="772" spans="2:12" x14ac:dyDescent="0.25">
      <c r="B772" s="438">
        <v>61533</v>
      </c>
      <c r="C772" s="428" t="s">
        <v>1065</v>
      </c>
      <c r="I772" s="223"/>
      <c r="J772" s="493">
        <v>61533</v>
      </c>
      <c r="K772" s="494" t="s">
        <v>1065</v>
      </c>
      <c r="L772" s="495">
        <f>Zip!$J772</f>
        <v>61533</v>
      </c>
    </row>
    <row r="773" spans="2:12" x14ac:dyDescent="0.25">
      <c r="B773" s="438">
        <v>61534</v>
      </c>
      <c r="C773" s="428" t="s">
        <v>1066</v>
      </c>
      <c r="I773" s="223"/>
      <c r="J773" s="493">
        <v>61534</v>
      </c>
      <c r="K773" s="494" t="s">
        <v>1066</v>
      </c>
      <c r="L773" s="495">
        <f>Zip!$J773</f>
        <v>61534</v>
      </c>
    </row>
    <row r="774" spans="2:12" x14ac:dyDescent="0.25">
      <c r="B774" s="438">
        <v>61535</v>
      </c>
      <c r="C774" s="428" t="s">
        <v>1067</v>
      </c>
      <c r="I774" s="223"/>
      <c r="J774" s="493">
        <v>61535</v>
      </c>
      <c r="K774" s="494" t="s">
        <v>1067</v>
      </c>
      <c r="L774" s="495">
        <f>Zip!$J774</f>
        <v>61535</v>
      </c>
    </row>
    <row r="775" spans="2:12" x14ac:dyDescent="0.25">
      <c r="B775" s="438">
        <v>61536</v>
      </c>
      <c r="C775" s="428" t="s">
        <v>1068</v>
      </c>
      <c r="I775" s="223"/>
      <c r="J775" s="493">
        <v>61536</v>
      </c>
      <c r="K775" s="494" t="s">
        <v>1068</v>
      </c>
      <c r="L775" s="495">
        <f>Zip!$J775</f>
        <v>61536</v>
      </c>
    </row>
    <row r="776" spans="2:12" x14ac:dyDescent="0.25">
      <c r="B776" s="438">
        <v>61537</v>
      </c>
      <c r="C776" s="428" t="s">
        <v>875</v>
      </c>
      <c r="I776" s="223"/>
      <c r="J776" s="493">
        <v>61537</v>
      </c>
      <c r="K776" s="494" t="s">
        <v>875</v>
      </c>
      <c r="L776" s="495">
        <f>Zip!$J776</f>
        <v>61537</v>
      </c>
    </row>
    <row r="777" spans="2:12" x14ac:dyDescent="0.25">
      <c r="B777" s="438">
        <v>61539</v>
      </c>
      <c r="C777" s="428" t="s">
        <v>1069</v>
      </c>
      <c r="I777" s="223"/>
      <c r="J777" s="493">
        <v>61539</v>
      </c>
      <c r="K777" s="494" t="s">
        <v>1069</v>
      </c>
      <c r="L777" s="495">
        <f>Zip!$J777</f>
        <v>61539</v>
      </c>
    </row>
    <row r="778" spans="2:12" x14ac:dyDescent="0.25">
      <c r="B778" s="438">
        <v>61540</v>
      </c>
      <c r="C778" s="428" t="s">
        <v>1070</v>
      </c>
      <c r="I778" s="223"/>
      <c r="J778" s="493">
        <v>61540</v>
      </c>
      <c r="K778" s="494" t="s">
        <v>1070</v>
      </c>
      <c r="L778" s="495">
        <f>Zip!$J778</f>
        <v>61540</v>
      </c>
    </row>
    <row r="779" spans="2:12" x14ac:dyDescent="0.25">
      <c r="B779" s="438">
        <v>61541</v>
      </c>
      <c r="C779" s="428" t="s">
        <v>1071</v>
      </c>
      <c r="I779" s="223"/>
      <c r="J779" s="493">
        <v>61541</v>
      </c>
      <c r="K779" s="494" t="s">
        <v>1071</v>
      </c>
      <c r="L779" s="495">
        <f>Zip!$J779</f>
        <v>61541</v>
      </c>
    </row>
    <row r="780" spans="2:12" x14ac:dyDescent="0.25">
      <c r="B780" s="438">
        <v>61542</v>
      </c>
      <c r="C780" s="428" t="s">
        <v>1072</v>
      </c>
      <c r="I780" s="223"/>
      <c r="J780" s="493">
        <v>61542</v>
      </c>
      <c r="K780" s="494" t="s">
        <v>1072</v>
      </c>
      <c r="L780" s="495">
        <f>Zip!$J780</f>
        <v>61542</v>
      </c>
    </row>
    <row r="781" spans="2:12" x14ac:dyDescent="0.25">
      <c r="B781" s="438">
        <v>61543</v>
      </c>
      <c r="C781" s="428" t="s">
        <v>1073</v>
      </c>
      <c r="I781" s="223"/>
      <c r="J781" s="493">
        <v>61543</v>
      </c>
      <c r="K781" s="494" t="s">
        <v>1073</v>
      </c>
      <c r="L781" s="495">
        <f>Zip!$J781</f>
        <v>61543</v>
      </c>
    </row>
    <row r="782" spans="2:12" x14ac:dyDescent="0.25">
      <c r="B782" s="438">
        <v>61544</v>
      </c>
      <c r="C782" s="428" t="s">
        <v>1074</v>
      </c>
      <c r="I782" s="223"/>
      <c r="J782" s="493">
        <v>61544</v>
      </c>
      <c r="K782" s="494" t="s">
        <v>1074</v>
      </c>
      <c r="L782" s="495">
        <f>Zip!$J782</f>
        <v>61544</v>
      </c>
    </row>
    <row r="783" spans="2:12" x14ac:dyDescent="0.25">
      <c r="B783" s="438">
        <v>61545</v>
      </c>
      <c r="C783" s="428" t="s">
        <v>1075</v>
      </c>
      <c r="I783" s="223"/>
      <c r="J783" s="493">
        <v>61545</v>
      </c>
      <c r="K783" s="494" t="s">
        <v>1075</v>
      </c>
      <c r="L783" s="495">
        <f>Zip!$J783</f>
        <v>61545</v>
      </c>
    </row>
    <row r="784" spans="2:12" x14ac:dyDescent="0.25">
      <c r="B784" s="438">
        <v>61546</v>
      </c>
      <c r="C784" s="428" t="s">
        <v>1076</v>
      </c>
      <c r="I784" s="223"/>
      <c r="J784" s="493">
        <v>61546</v>
      </c>
      <c r="K784" s="494" t="s">
        <v>1076</v>
      </c>
      <c r="L784" s="495">
        <f>Zip!$J784</f>
        <v>61546</v>
      </c>
    </row>
    <row r="785" spans="2:12" x14ac:dyDescent="0.25">
      <c r="B785" s="438">
        <v>61547</v>
      </c>
      <c r="C785" s="428" t="s">
        <v>1077</v>
      </c>
      <c r="I785" s="223"/>
      <c r="J785" s="493">
        <v>61547</v>
      </c>
      <c r="K785" s="494" t="s">
        <v>1077</v>
      </c>
      <c r="L785" s="495">
        <f>Zip!$J785</f>
        <v>61547</v>
      </c>
    </row>
    <row r="786" spans="2:12" x14ac:dyDescent="0.25">
      <c r="B786" s="438">
        <v>61548</v>
      </c>
      <c r="C786" s="428" t="s">
        <v>1078</v>
      </c>
      <c r="I786" s="223"/>
      <c r="J786" s="493">
        <v>61548</v>
      </c>
      <c r="K786" s="494" t="s">
        <v>1078</v>
      </c>
      <c r="L786" s="495">
        <f>Zip!$J786</f>
        <v>61548</v>
      </c>
    </row>
    <row r="787" spans="2:12" x14ac:dyDescent="0.25">
      <c r="B787" s="438">
        <v>61550</v>
      </c>
      <c r="C787" s="428" t="s">
        <v>1079</v>
      </c>
      <c r="I787" s="223"/>
      <c r="J787" s="493">
        <v>61550</v>
      </c>
      <c r="K787" s="494" t="s">
        <v>1079</v>
      </c>
      <c r="L787" s="495">
        <f>Zip!$J787</f>
        <v>61550</v>
      </c>
    </row>
    <row r="788" spans="2:12" x14ac:dyDescent="0.25">
      <c r="B788" s="438">
        <v>61552</v>
      </c>
      <c r="C788" s="428" t="s">
        <v>1080</v>
      </c>
      <c r="I788" s="223"/>
      <c r="J788" s="493">
        <v>61552</v>
      </c>
      <c r="K788" s="494" t="s">
        <v>1080</v>
      </c>
      <c r="L788" s="495">
        <f>Zip!$J788</f>
        <v>61552</v>
      </c>
    </row>
    <row r="789" spans="2:12" x14ac:dyDescent="0.25">
      <c r="B789" s="438">
        <v>61553</v>
      </c>
      <c r="C789" s="428" t="s">
        <v>1081</v>
      </c>
      <c r="I789" s="223"/>
      <c r="J789" s="493">
        <v>61553</v>
      </c>
      <c r="K789" s="494" t="s">
        <v>1081</v>
      </c>
      <c r="L789" s="495">
        <f>Zip!$J789</f>
        <v>61553</v>
      </c>
    </row>
    <row r="790" spans="2:12" x14ac:dyDescent="0.25">
      <c r="B790" s="438">
        <v>61554</v>
      </c>
      <c r="C790" s="428" t="s">
        <v>1082</v>
      </c>
      <c r="I790" s="223"/>
      <c r="J790" s="493">
        <v>61554</v>
      </c>
      <c r="K790" s="494" t="s">
        <v>1082</v>
      </c>
      <c r="L790" s="495">
        <f>Zip!$J790</f>
        <v>61554</v>
      </c>
    </row>
    <row r="791" spans="2:12" x14ac:dyDescent="0.25">
      <c r="B791" s="438">
        <v>61555</v>
      </c>
      <c r="C791" s="428" t="s">
        <v>1082</v>
      </c>
      <c r="I791" s="223"/>
      <c r="J791" s="493">
        <v>61555</v>
      </c>
      <c r="K791" s="494" t="s">
        <v>1082</v>
      </c>
      <c r="L791" s="495">
        <f>Zip!$J791</f>
        <v>61555</v>
      </c>
    </row>
    <row r="792" spans="2:12" x14ac:dyDescent="0.25">
      <c r="B792" s="438">
        <v>61558</v>
      </c>
      <c r="C792" s="428" t="s">
        <v>1082</v>
      </c>
      <c r="I792" s="223"/>
      <c r="J792" s="493">
        <v>61558</v>
      </c>
      <c r="K792" s="494" t="s">
        <v>1082</v>
      </c>
      <c r="L792" s="495">
        <f>Zip!$J792</f>
        <v>61558</v>
      </c>
    </row>
    <row r="793" spans="2:12" x14ac:dyDescent="0.25">
      <c r="B793" s="438">
        <v>61559</v>
      </c>
      <c r="C793" s="428" t="s">
        <v>1083</v>
      </c>
      <c r="I793" s="223"/>
      <c r="J793" s="493">
        <v>61559</v>
      </c>
      <c r="K793" s="494" t="s">
        <v>1083</v>
      </c>
      <c r="L793" s="495">
        <f>Zip!$J793</f>
        <v>61559</v>
      </c>
    </row>
    <row r="794" spans="2:12" x14ac:dyDescent="0.25">
      <c r="B794" s="438">
        <v>61560</v>
      </c>
      <c r="C794" s="428" t="s">
        <v>932</v>
      </c>
      <c r="I794" s="223"/>
      <c r="J794" s="493">
        <v>61560</v>
      </c>
      <c r="K794" s="494" t="s">
        <v>932</v>
      </c>
      <c r="L794" s="495">
        <f>Zip!$J794</f>
        <v>61560</v>
      </c>
    </row>
    <row r="795" spans="2:12" x14ac:dyDescent="0.25">
      <c r="B795" s="438">
        <v>61561</v>
      </c>
      <c r="C795" s="428" t="s">
        <v>1084</v>
      </c>
      <c r="I795" s="223"/>
      <c r="J795" s="493">
        <v>61561</v>
      </c>
      <c r="K795" s="494" t="s">
        <v>1084</v>
      </c>
      <c r="L795" s="495">
        <f>Zip!$J795</f>
        <v>61561</v>
      </c>
    </row>
    <row r="796" spans="2:12" x14ac:dyDescent="0.25">
      <c r="B796" s="438">
        <v>61562</v>
      </c>
      <c r="C796" s="428" t="s">
        <v>1085</v>
      </c>
      <c r="I796" s="223"/>
      <c r="J796" s="493">
        <v>61562</v>
      </c>
      <c r="K796" s="494" t="s">
        <v>1085</v>
      </c>
      <c r="L796" s="495">
        <f>Zip!$J796</f>
        <v>61562</v>
      </c>
    </row>
    <row r="797" spans="2:12" x14ac:dyDescent="0.25">
      <c r="B797" s="438">
        <v>61563</v>
      </c>
      <c r="C797" s="428" t="s">
        <v>1086</v>
      </c>
      <c r="I797" s="223"/>
      <c r="J797" s="493">
        <v>61563</v>
      </c>
      <c r="K797" s="494" t="s">
        <v>1086</v>
      </c>
      <c r="L797" s="495">
        <f>Zip!$J797</f>
        <v>61563</v>
      </c>
    </row>
    <row r="798" spans="2:12" x14ac:dyDescent="0.25">
      <c r="B798" s="438">
        <v>61564</v>
      </c>
      <c r="C798" s="428" t="s">
        <v>1087</v>
      </c>
      <c r="I798" s="223"/>
      <c r="J798" s="493">
        <v>61564</v>
      </c>
      <c r="K798" s="494" t="s">
        <v>1087</v>
      </c>
      <c r="L798" s="495">
        <f>Zip!$J798</f>
        <v>61564</v>
      </c>
    </row>
    <row r="799" spans="2:12" x14ac:dyDescent="0.25">
      <c r="B799" s="438">
        <v>61565</v>
      </c>
      <c r="C799" s="428" t="s">
        <v>1088</v>
      </c>
      <c r="I799" s="223"/>
      <c r="J799" s="493">
        <v>61565</v>
      </c>
      <c r="K799" s="494" t="s">
        <v>1088</v>
      </c>
      <c r="L799" s="495">
        <f>Zip!$J799</f>
        <v>61565</v>
      </c>
    </row>
    <row r="800" spans="2:12" x14ac:dyDescent="0.25">
      <c r="B800" s="438">
        <v>61567</v>
      </c>
      <c r="C800" s="428" t="s">
        <v>1089</v>
      </c>
      <c r="I800" s="223"/>
      <c r="J800" s="493">
        <v>61567</v>
      </c>
      <c r="K800" s="494" t="s">
        <v>1089</v>
      </c>
      <c r="L800" s="495">
        <f>Zip!$J800</f>
        <v>61567</v>
      </c>
    </row>
    <row r="801" spans="2:12" x14ac:dyDescent="0.25">
      <c r="B801" s="438">
        <v>61568</v>
      </c>
      <c r="C801" s="428" t="s">
        <v>1090</v>
      </c>
      <c r="I801" s="223"/>
      <c r="J801" s="493">
        <v>61568</v>
      </c>
      <c r="K801" s="494" t="s">
        <v>1090</v>
      </c>
      <c r="L801" s="495">
        <f>Zip!$J801</f>
        <v>61568</v>
      </c>
    </row>
    <row r="802" spans="2:12" x14ac:dyDescent="0.25">
      <c r="B802" s="438">
        <v>61569</v>
      </c>
      <c r="C802" s="428" t="s">
        <v>1091</v>
      </c>
      <c r="I802" s="223"/>
      <c r="J802" s="493">
        <v>61569</v>
      </c>
      <c r="K802" s="494" t="s">
        <v>1091</v>
      </c>
      <c r="L802" s="495">
        <f>Zip!$J802</f>
        <v>61569</v>
      </c>
    </row>
    <row r="803" spans="2:12" x14ac:dyDescent="0.25">
      <c r="B803" s="438">
        <v>61570</v>
      </c>
      <c r="C803" s="428" t="s">
        <v>1092</v>
      </c>
      <c r="I803" s="223"/>
      <c r="J803" s="493">
        <v>61570</v>
      </c>
      <c r="K803" s="494" t="s">
        <v>1092</v>
      </c>
      <c r="L803" s="495">
        <f>Zip!$J803</f>
        <v>61570</v>
      </c>
    </row>
    <row r="804" spans="2:12" x14ac:dyDescent="0.25">
      <c r="B804" s="438">
        <v>61571</v>
      </c>
      <c r="C804" s="428" t="s">
        <v>304</v>
      </c>
      <c r="I804" s="223"/>
      <c r="J804" s="493">
        <v>61571</v>
      </c>
      <c r="K804" s="494" t="s">
        <v>304</v>
      </c>
      <c r="L804" s="495">
        <f>Zip!$J804</f>
        <v>61571</v>
      </c>
    </row>
    <row r="805" spans="2:12" x14ac:dyDescent="0.25">
      <c r="B805" s="438">
        <v>61572</v>
      </c>
      <c r="C805" s="428" t="s">
        <v>1093</v>
      </c>
      <c r="I805" s="223"/>
      <c r="J805" s="493">
        <v>61572</v>
      </c>
      <c r="K805" s="494" t="s">
        <v>1093</v>
      </c>
      <c r="L805" s="495">
        <f>Zip!$J805</f>
        <v>61572</v>
      </c>
    </row>
    <row r="806" spans="2:12" x14ac:dyDescent="0.25">
      <c r="B806" s="438">
        <v>61601</v>
      </c>
      <c r="C806" s="428" t="s">
        <v>1017</v>
      </c>
      <c r="I806" s="223"/>
      <c r="J806" s="493">
        <v>61601</v>
      </c>
      <c r="K806" s="494" t="s">
        <v>1017</v>
      </c>
      <c r="L806" s="495">
        <f>Zip!$J806</f>
        <v>61601</v>
      </c>
    </row>
    <row r="807" spans="2:12" x14ac:dyDescent="0.25">
      <c r="B807" s="438">
        <v>61602</v>
      </c>
      <c r="C807" s="428" t="s">
        <v>1017</v>
      </c>
      <c r="I807" s="223"/>
      <c r="J807" s="493">
        <v>61602</v>
      </c>
      <c r="K807" s="494" t="s">
        <v>1017</v>
      </c>
      <c r="L807" s="495">
        <f>Zip!$J807</f>
        <v>61602</v>
      </c>
    </row>
    <row r="808" spans="2:12" x14ac:dyDescent="0.25">
      <c r="B808" s="438">
        <v>61603</v>
      </c>
      <c r="C808" s="428" t="s">
        <v>1017</v>
      </c>
      <c r="I808" s="223"/>
      <c r="J808" s="493">
        <v>61603</v>
      </c>
      <c r="K808" s="494" t="s">
        <v>1017</v>
      </c>
      <c r="L808" s="495">
        <f>Zip!$J808</f>
        <v>61603</v>
      </c>
    </row>
    <row r="809" spans="2:12" x14ac:dyDescent="0.25">
      <c r="B809" s="438">
        <v>61604</v>
      </c>
      <c r="C809" s="428" t="s">
        <v>1017</v>
      </c>
      <c r="I809" s="223"/>
      <c r="J809" s="493">
        <v>61604</v>
      </c>
      <c r="K809" s="494" t="s">
        <v>1017</v>
      </c>
      <c r="L809" s="495">
        <f>Zip!$J809</f>
        <v>61604</v>
      </c>
    </row>
    <row r="810" spans="2:12" x14ac:dyDescent="0.25">
      <c r="B810" s="438">
        <v>61605</v>
      </c>
      <c r="C810" s="428" t="s">
        <v>1017</v>
      </c>
      <c r="I810" s="223"/>
      <c r="J810" s="493">
        <v>61605</v>
      </c>
      <c r="K810" s="494" t="s">
        <v>1017</v>
      </c>
      <c r="L810" s="495">
        <f>Zip!$J810</f>
        <v>61605</v>
      </c>
    </row>
    <row r="811" spans="2:12" x14ac:dyDescent="0.25">
      <c r="B811" s="438">
        <v>61606</v>
      </c>
      <c r="C811" s="428" t="s">
        <v>1017</v>
      </c>
      <c r="I811" s="223"/>
      <c r="J811" s="493">
        <v>61606</v>
      </c>
      <c r="K811" s="494" t="s">
        <v>1017</v>
      </c>
      <c r="L811" s="495">
        <f>Zip!$J811</f>
        <v>61606</v>
      </c>
    </row>
    <row r="812" spans="2:12" x14ac:dyDescent="0.25">
      <c r="B812" s="438">
        <v>61607</v>
      </c>
      <c r="C812" s="428" t="s">
        <v>1017</v>
      </c>
      <c r="I812" s="223"/>
      <c r="J812" s="493">
        <v>61607</v>
      </c>
      <c r="K812" s="494" t="s">
        <v>1017</v>
      </c>
      <c r="L812" s="495">
        <f>Zip!$J812</f>
        <v>61607</v>
      </c>
    </row>
    <row r="813" spans="2:12" x14ac:dyDescent="0.25">
      <c r="B813" s="438">
        <v>61610</v>
      </c>
      <c r="C813" s="428" t="s">
        <v>1094</v>
      </c>
      <c r="I813" s="223"/>
      <c r="J813" s="493">
        <v>61610</v>
      </c>
      <c r="K813" s="494" t="s">
        <v>1094</v>
      </c>
      <c r="L813" s="495">
        <f>Zip!$J813</f>
        <v>61610</v>
      </c>
    </row>
    <row r="814" spans="2:12" x14ac:dyDescent="0.25">
      <c r="B814" s="438">
        <v>61611</v>
      </c>
      <c r="C814" s="428" t="s">
        <v>1095</v>
      </c>
      <c r="I814" s="223"/>
      <c r="J814" s="493">
        <v>61611</v>
      </c>
      <c r="K814" s="494" t="s">
        <v>1095</v>
      </c>
      <c r="L814" s="495">
        <f>Zip!$J814</f>
        <v>61611</v>
      </c>
    </row>
    <row r="815" spans="2:12" x14ac:dyDescent="0.25">
      <c r="B815" s="438">
        <v>61612</v>
      </c>
      <c r="C815" s="428" t="s">
        <v>1017</v>
      </c>
      <c r="I815" s="223"/>
      <c r="J815" s="493">
        <v>61612</v>
      </c>
      <c r="K815" s="494" t="s">
        <v>1017</v>
      </c>
      <c r="L815" s="495">
        <f>Zip!$J815</f>
        <v>61612</v>
      </c>
    </row>
    <row r="816" spans="2:12" x14ac:dyDescent="0.25">
      <c r="B816" s="438">
        <v>61613</v>
      </c>
      <c r="C816" s="428" t="s">
        <v>1017</v>
      </c>
      <c r="I816" s="223"/>
      <c r="J816" s="493">
        <v>61613</v>
      </c>
      <c r="K816" s="494" t="s">
        <v>1017</v>
      </c>
      <c r="L816" s="495">
        <f>Zip!$J816</f>
        <v>61613</v>
      </c>
    </row>
    <row r="817" spans="2:12" x14ac:dyDescent="0.25">
      <c r="B817" s="438">
        <v>61614</v>
      </c>
      <c r="C817" s="428" t="s">
        <v>1017</v>
      </c>
      <c r="I817" s="223"/>
      <c r="J817" s="493">
        <v>61614</v>
      </c>
      <c r="K817" s="494" t="s">
        <v>1017</v>
      </c>
      <c r="L817" s="495">
        <f>Zip!$J817</f>
        <v>61614</v>
      </c>
    </row>
    <row r="818" spans="2:12" x14ac:dyDescent="0.25">
      <c r="B818" s="438">
        <v>61615</v>
      </c>
      <c r="C818" s="428" t="s">
        <v>1017</v>
      </c>
      <c r="I818" s="223"/>
      <c r="J818" s="493">
        <v>61615</v>
      </c>
      <c r="K818" s="494" t="s">
        <v>1017</v>
      </c>
      <c r="L818" s="495">
        <f>Zip!$J818</f>
        <v>61615</v>
      </c>
    </row>
    <row r="819" spans="2:12" x14ac:dyDescent="0.25">
      <c r="B819" s="438">
        <v>61616</v>
      </c>
      <c r="C819" s="428" t="s">
        <v>1096</v>
      </c>
      <c r="I819" s="223"/>
      <c r="J819" s="493">
        <v>61616</v>
      </c>
      <c r="K819" s="494" t="s">
        <v>1096</v>
      </c>
      <c r="L819" s="495">
        <f>Zip!$J819</f>
        <v>61616</v>
      </c>
    </row>
    <row r="820" spans="2:12" x14ac:dyDescent="0.25">
      <c r="B820" s="438">
        <v>61625</v>
      </c>
      <c r="C820" s="428" t="s">
        <v>1017</v>
      </c>
      <c r="I820" s="223"/>
      <c r="J820" s="493">
        <v>61625</v>
      </c>
      <c r="K820" s="494" t="s">
        <v>1017</v>
      </c>
      <c r="L820" s="495">
        <f>Zip!$J820</f>
        <v>61625</v>
      </c>
    </row>
    <row r="821" spans="2:12" x14ac:dyDescent="0.25">
      <c r="B821" s="438">
        <v>61629</v>
      </c>
      <c r="C821" s="428" t="s">
        <v>1017</v>
      </c>
      <c r="I821" s="223"/>
      <c r="J821" s="493">
        <v>61629</v>
      </c>
      <c r="K821" s="494" t="s">
        <v>1017</v>
      </c>
      <c r="L821" s="495">
        <f>Zip!$J821</f>
        <v>61629</v>
      </c>
    </row>
    <row r="822" spans="2:12" x14ac:dyDescent="0.25">
      <c r="B822" s="438">
        <v>61630</v>
      </c>
      <c r="C822" s="428" t="s">
        <v>1017</v>
      </c>
      <c r="I822" s="223"/>
      <c r="J822" s="493">
        <v>61630</v>
      </c>
      <c r="K822" s="494" t="s">
        <v>1017</v>
      </c>
      <c r="L822" s="495">
        <f>Zip!$J822</f>
        <v>61630</v>
      </c>
    </row>
    <row r="823" spans="2:12" x14ac:dyDescent="0.25">
      <c r="B823" s="438">
        <v>61633</v>
      </c>
      <c r="C823" s="428" t="s">
        <v>1017</v>
      </c>
      <c r="I823" s="223"/>
      <c r="J823" s="493">
        <v>61633</v>
      </c>
      <c r="K823" s="494" t="s">
        <v>1017</v>
      </c>
      <c r="L823" s="495">
        <f>Zip!$J823</f>
        <v>61633</v>
      </c>
    </row>
    <row r="824" spans="2:12" x14ac:dyDescent="0.25">
      <c r="B824" s="438">
        <v>61634</v>
      </c>
      <c r="C824" s="428" t="s">
        <v>1017</v>
      </c>
      <c r="I824" s="223"/>
      <c r="J824" s="493">
        <v>61634</v>
      </c>
      <c r="K824" s="494" t="s">
        <v>1017</v>
      </c>
      <c r="L824" s="495">
        <f>Zip!$J824</f>
        <v>61634</v>
      </c>
    </row>
    <row r="825" spans="2:12" x14ac:dyDescent="0.25">
      <c r="B825" s="438">
        <v>61635</v>
      </c>
      <c r="C825" s="428" t="s">
        <v>1017</v>
      </c>
      <c r="I825" s="223"/>
      <c r="J825" s="493">
        <v>61635</v>
      </c>
      <c r="K825" s="494" t="s">
        <v>1017</v>
      </c>
      <c r="L825" s="495">
        <f>Zip!$J825</f>
        <v>61635</v>
      </c>
    </row>
    <row r="826" spans="2:12" x14ac:dyDescent="0.25">
      <c r="B826" s="438">
        <v>61636</v>
      </c>
      <c r="C826" s="428" t="s">
        <v>1017</v>
      </c>
      <c r="I826" s="223"/>
      <c r="J826" s="493">
        <v>61636</v>
      </c>
      <c r="K826" s="494" t="s">
        <v>1017</v>
      </c>
      <c r="L826" s="495">
        <f>Zip!$J826</f>
        <v>61636</v>
      </c>
    </row>
    <row r="827" spans="2:12" x14ac:dyDescent="0.25">
      <c r="B827" s="438">
        <v>61637</v>
      </c>
      <c r="C827" s="428" t="s">
        <v>1017</v>
      </c>
      <c r="I827" s="223"/>
      <c r="J827" s="493">
        <v>61637</v>
      </c>
      <c r="K827" s="494" t="s">
        <v>1017</v>
      </c>
      <c r="L827" s="495">
        <f>Zip!$J827</f>
        <v>61637</v>
      </c>
    </row>
    <row r="828" spans="2:12" x14ac:dyDescent="0.25">
      <c r="B828" s="438">
        <v>61638</v>
      </c>
      <c r="C828" s="428" t="s">
        <v>1017</v>
      </c>
      <c r="I828" s="223"/>
      <c r="J828" s="493">
        <v>61638</v>
      </c>
      <c r="K828" s="494" t="s">
        <v>1017</v>
      </c>
      <c r="L828" s="495">
        <f>Zip!$J828</f>
        <v>61638</v>
      </c>
    </row>
    <row r="829" spans="2:12" x14ac:dyDescent="0.25">
      <c r="B829" s="438">
        <v>61639</v>
      </c>
      <c r="C829" s="428" t="s">
        <v>1017</v>
      </c>
      <c r="I829" s="223"/>
      <c r="J829" s="493">
        <v>61639</v>
      </c>
      <c r="K829" s="494" t="s">
        <v>1017</v>
      </c>
      <c r="L829" s="495">
        <f>Zip!$J829</f>
        <v>61639</v>
      </c>
    </row>
    <row r="830" spans="2:12" x14ac:dyDescent="0.25">
      <c r="B830" s="438">
        <v>61641</v>
      </c>
      <c r="C830" s="428" t="s">
        <v>1017</v>
      </c>
      <c r="I830" s="223"/>
      <c r="J830" s="493">
        <v>61641</v>
      </c>
      <c r="K830" s="494" t="s">
        <v>1017</v>
      </c>
      <c r="L830" s="495">
        <f>Zip!$J830</f>
        <v>61641</v>
      </c>
    </row>
    <row r="831" spans="2:12" x14ac:dyDescent="0.25">
      <c r="B831" s="438">
        <v>61643</v>
      </c>
      <c r="C831" s="428" t="s">
        <v>1017</v>
      </c>
      <c r="I831" s="223"/>
      <c r="J831" s="493">
        <v>61643</v>
      </c>
      <c r="K831" s="494" t="s">
        <v>1017</v>
      </c>
      <c r="L831" s="495">
        <f>Zip!$J831</f>
        <v>61643</v>
      </c>
    </row>
    <row r="832" spans="2:12" x14ac:dyDescent="0.25">
      <c r="B832" s="438">
        <v>61650</v>
      </c>
      <c r="C832" s="428" t="s">
        <v>1017</v>
      </c>
      <c r="I832" s="223"/>
      <c r="J832" s="493">
        <v>61650</v>
      </c>
      <c r="K832" s="494" t="s">
        <v>1017</v>
      </c>
      <c r="L832" s="495">
        <f>Zip!$J832</f>
        <v>61650</v>
      </c>
    </row>
    <row r="833" spans="2:12" x14ac:dyDescent="0.25">
      <c r="B833" s="438">
        <v>61651</v>
      </c>
      <c r="C833" s="428" t="s">
        <v>1017</v>
      </c>
      <c r="I833" s="223"/>
      <c r="J833" s="493">
        <v>61651</v>
      </c>
      <c r="K833" s="494" t="s">
        <v>1017</v>
      </c>
      <c r="L833" s="495">
        <f>Zip!$J833</f>
        <v>61651</v>
      </c>
    </row>
    <row r="834" spans="2:12" x14ac:dyDescent="0.25">
      <c r="B834" s="438">
        <v>61652</v>
      </c>
      <c r="C834" s="428" t="s">
        <v>1017</v>
      </c>
      <c r="I834" s="223"/>
      <c r="J834" s="493">
        <v>61652</v>
      </c>
      <c r="K834" s="494" t="s">
        <v>1017</v>
      </c>
      <c r="L834" s="495">
        <f>Zip!$J834</f>
        <v>61652</v>
      </c>
    </row>
    <row r="835" spans="2:12" x14ac:dyDescent="0.25">
      <c r="B835" s="438">
        <v>61653</v>
      </c>
      <c r="C835" s="428" t="s">
        <v>1017</v>
      </c>
      <c r="I835" s="223"/>
      <c r="J835" s="493">
        <v>61653</v>
      </c>
      <c r="K835" s="494" t="s">
        <v>1017</v>
      </c>
      <c r="L835" s="495">
        <f>Zip!$J835</f>
        <v>61653</v>
      </c>
    </row>
    <row r="836" spans="2:12" x14ac:dyDescent="0.25">
      <c r="B836" s="438">
        <v>61654</v>
      </c>
      <c r="C836" s="428" t="s">
        <v>1017</v>
      </c>
      <c r="I836" s="223"/>
      <c r="J836" s="493">
        <v>61654</v>
      </c>
      <c r="K836" s="494" t="s">
        <v>1017</v>
      </c>
      <c r="L836" s="495">
        <f>Zip!$J836</f>
        <v>61654</v>
      </c>
    </row>
    <row r="837" spans="2:12" x14ac:dyDescent="0.25">
      <c r="B837" s="438">
        <v>61655</v>
      </c>
      <c r="C837" s="428" t="s">
        <v>1017</v>
      </c>
      <c r="I837" s="223"/>
      <c r="J837" s="493">
        <v>61655</v>
      </c>
      <c r="K837" s="494" t="s">
        <v>1017</v>
      </c>
      <c r="L837" s="495">
        <f>Zip!$J837</f>
        <v>61655</v>
      </c>
    </row>
    <row r="838" spans="2:12" x14ac:dyDescent="0.25">
      <c r="B838" s="438">
        <v>61656</v>
      </c>
      <c r="C838" s="428" t="s">
        <v>1017</v>
      </c>
      <c r="I838" s="223"/>
      <c r="J838" s="493">
        <v>61656</v>
      </c>
      <c r="K838" s="494" t="s">
        <v>1017</v>
      </c>
      <c r="L838" s="495">
        <f>Zip!$J838</f>
        <v>61656</v>
      </c>
    </row>
    <row r="839" spans="2:12" x14ac:dyDescent="0.25">
      <c r="B839" s="438">
        <v>61701</v>
      </c>
      <c r="C839" s="428" t="s">
        <v>1097</v>
      </c>
      <c r="I839" s="223"/>
      <c r="J839" s="493">
        <v>61701</v>
      </c>
      <c r="K839" s="494" t="s">
        <v>1097</v>
      </c>
      <c r="L839" s="495">
        <f>Zip!$J839</f>
        <v>61701</v>
      </c>
    </row>
    <row r="840" spans="2:12" x14ac:dyDescent="0.25">
      <c r="B840" s="438">
        <v>61702</v>
      </c>
      <c r="C840" s="428" t="s">
        <v>1097</v>
      </c>
      <c r="I840" s="223"/>
      <c r="J840" s="493">
        <v>61702</v>
      </c>
      <c r="K840" s="494" t="s">
        <v>1097</v>
      </c>
      <c r="L840" s="495">
        <f>Zip!$J840</f>
        <v>61702</v>
      </c>
    </row>
    <row r="841" spans="2:12" x14ac:dyDescent="0.25">
      <c r="B841" s="438">
        <v>61704</v>
      </c>
      <c r="C841" s="428" t="s">
        <v>1097</v>
      </c>
      <c r="I841" s="223"/>
      <c r="J841" s="493">
        <v>61704</v>
      </c>
      <c r="K841" s="494" t="s">
        <v>1097</v>
      </c>
      <c r="L841" s="495">
        <f>Zip!$J841</f>
        <v>61704</v>
      </c>
    </row>
    <row r="842" spans="2:12" x14ac:dyDescent="0.25">
      <c r="B842" s="438">
        <v>61709</v>
      </c>
      <c r="C842" s="428" t="s">
        <v>1097</v>
      </c>
      <c r="I842" s="223"/>
      <c r="J842" s="493">
        <v>61709</v>
      </c>
      <c r="K842" s="494" t="s">
        <v>1097</v>
      </c>
      <c r="L842" s="495">
        <f>Zip!$J842</f>
        <v>61709</v>
      </c>
    </row>
    <row r="843" spans="2:12" x14ac:dyDescent="0.25">
      <c r="B843" s="438">
        <v>61710</v>
      </c>
      <c r="C843" s="428" t="s">
        <v>1097</v>
      </c>
      <c r="I843" s="223"/>
      <c r="J843" s="493">
        <v>61710</v>
      </c>
      <c r="K843" s="494" t="s">
        <v>1097</v>
      </c>
      <c r="L843" s="495">
        <f>Zip!$J843</f>
        <v>61710</v>
      </c>
    </row>
    <row r="844" spans="2:12" x14ac:dyDescent="0.25">
      <c r="B844" s="438">
        <v>61720</v>
      </c>
      <c r="C844" s="428" t="s">
        <v>1098</v>
      </c>
      <c r="I844" s="223"/>
      <c r="J844" s="493">
        <v>61720</v>
      </c>
      <c r="K844" s="494" t="s">
        <v>1098</v>
      </c>
      <c r="L844" s="495">
        <f>Zip!$J844</f>
        <v>61720</v>
      </c>
    </row>
    <row r="845" spans="2:12" x14ac:dyDescent="0.25">
      <c r="B845" s="438">
        <v>61721</v>
      </c>
      <c r="C845" s="428" t="s">
        <v>1099</v>
      </c>
      <c r="I845" s="223"/>
      <c r="J845" s="493">
        <v>61721</v>
      </c>
      <c r="K845" s="494" t="s">
        <v>1099</v>
      </c>
      <c r="L845" s="495">
        <f>Zip!$J845</f>
        <v>61721</v>
      </c>
    </row>
    <row r="846" spans="2:12" x14ac:dyDescent="0.25">
      <c r="B846" s="438">
        <v>61722</v>
      </c>
      <c r="C846" s="428" t="s">
        <v>1100</v>
      </c>
      <c r="I846" s="223"/>
      <c r="J846" s="493">
        <v>61722</v>
      </c>
      <c r="K846" s="494" t="s">
        <v>1100</v>
      </c>
      <c r="L846" s="495">
        <f>Zip!$J846</f>
        <v>61722</v>
      </c>
    </row>
    <row r="847" spans="2:12" x14ac:dyDescent="0.25">
      <c r="B847" s="438">
        <v>61723</v>
      </c>
      <c r="C847" s="428" t="s">
        <v>1101</v>
      </c>
      <c r="I847" s="223"/>
      <c r="J847" s="493">
        <v>61723</v>
      </c>
      <c r="K847" s="494" t="s">
        <v>1101</v>
      </c>
      <c r="L847" s="495">
        <f>Zip!$J847</f>
        <v>61723</v>
      </c>
    </row>
    <row r="848" spans="2:12" x14ac:dyDescent="0.25">
      <c r="B848" s="438">
        <v>61724</v>
      </c>
      <c r="C848" s="428" t="s">
        <v>1103</v>
      </c>
      <c r="I848" s="223"/>
      <c r="J848" s="493">
        <v>61724</v>
      </c>
      <c r="K848" s="494" t="s">
        <v>1103</v>
      </c>
      <c r="L848" s="495">
        <f>Zip!$J848</f>
        <v>61724</v>
      </c>
    </row>
    <row r="849" spans="2:12" x14ac:dyDescent="0.25">
      <c r="B849" s="438">
        <v>61725</v>
      </c>
      <c r="C849" s="428" t="s">
        <v>1104</v>
      </c>
      <c r="I849" s="223"/>
      <c r="J849" s="493">
        <v>61725</v>
      </c>
      <c r="K849" s="494" t="s">
        <v>1104</v>
      </c>
      <c r="L849" s="495">
        <f>Zip!$J849</f>
        <v>61725</v>
      </c>
    </row>
    <row r="850" spans="2:12" x14ac:dyDescent="0.25">
      <c r="B850" s="438">
        <v>61726</v>
      </c>
      <c r="C850" s="428" t="s">
        <v>1105</v>
      </c>
      <c r="I850" s="223"/>
      <c r="J850" s="493">
        <v>61726</v>
      </c>
      <c r="K850" s="494" t="s">
        <v>1105</v>
      </c>
      <c r="L850" s="495">
        <f>Zip!$J850</f>
        <v>61726</v>
      </c>
    </row>
    <row r="851" spans="2:12" x14ac:dyDescent="0.25">
      <c r="B851" s="438">
        <v>61727</v>
      </c>
      <c r="C851" s="428" t="s">
        <v>1106</v>
      </c>
      <c r="I851" s="223"/>
      <c r="J851" s="493">
        <v>61727</v>
      </c>
      <c r="K851" s="494" t="s">
        <v>1106</v>
      </c>
      <c r="L851" s="495">
        <f>Zip!$J851</f>
        <v>61727</v>
      </c>
    </row>
    <row r="852" spans="2:12" x14ac:dyDescent="0.25">
      <c r="B852" s="438">
        <v>61728</v>
      </c>
      <c r="C852" s="428" t="s">
        <v>1108</v>
      </c>
      <c r="I852" s="223"/>
      <c r="J852" s="493">
        <v>61728</v>
      </c>
      <c r="K852" s="494" t="s">
        <v>1108</v>
      </c>
      <c r="L852" s="495">
        <f>Zip!$J852</f>
        <v>61728</v>
      </c>
    </row>
    <row r="853" spans="2:12" x14ac:dyDescent="0.25">
      <c r="B853" s="438">
        <v>61729</v>
      </c>
      <c r="C853" s="428" t="s">
        <v>1109</v>
      </c>
      <c r="I853" s="223"/>
      <c r="J853" s="493">
        <v>61729</v>
      </c>
      <c r="K853" s="494" t="s">
        <v>1109</v>
      </c>
      <c r="L853" s="495">
        <f>Zip!$J853</f>
        <v>61729</v>
      </c>
    </row>
    <row r="854" spans="2:12" x14ac:dyDescent="0.25">
      <c r="B854" s="438">
        <v>61730</v>
      </c>
      <c r="C854" s="428" t="s">
        <v>1110</v>
      </c>
      <c r="I854" s="223"/>
      <c r="J854" s="493">
        <v>61730</v>
      </c>
      <c r="K854" s="494" t="s">
        <v>1110</v>
      </c>
      <c r="L854" s="495">
        <f>Zip!$J854</f>
        <v>61730</v>
      </c>
    </row>
    <row r="855" spans="2:12" x14ac:dyDescent="0.25">
      <c r="B855" s="438">
        <v>61731</v>
      </c>
      <c r="C855" s="428" t="s">
        <v>1111</v>
      </c>
      <c r="I855" s="223"/>
      <c r="J855" s="493">
        <v>61731</v>
      </c>
      <c r="K855" s="494" t="s">
        <v>1111</v>
      </c>
      <c r="L855" s="495">
        <f>Zip!$J855</f>
        <v>61731</v>
      </c>
    </row>
    <row r="856" spans="2:12" x14ac:dyDescent="0.25">
      <c r="B856" s="438">
        <v>61732</v>
      </c>
      <c r="C856" s="428" t="s">
        <v>1112</v>
      </c>
      <c r="I856" s="223"/>
      <c r="J856" s="493">
        <v>61732</v>
      </c>
      <c r="K856" s="494" t="s">
        <v>1112</v>
      </c>
      <c r="L856" s="495">
        <f>Zip!$J856</f>
        <v>61732</v>
      </c>
    </row>
    <row r="857" spans="2:12" x14ac:dyDescent="0.25">
      <c r="B857" s="438">
        <v>61733</v>
      </c>
      <c r="C857" s="428" t="s">
        <v>1113</v>
      </c>
      <c r="I857" s="223"/>
      <c r="J857" s="493">
        <v>61733</v>
      </c>
      <c r="K857" s="494" t="s">
        <v>1113</v>
      </c>
      <c r="L857" s="495">
        <f>Zip!$J857</f>
        <v>61733</v>
      </c>
    </row>
    <row r="858" spans="2:12" x14ac:dyDescent="0.25">
      <c r="B858" s="438">
        <v>61734</v>
      </c>
      <c r="C858" s="428" t="s">
        <v>1114</v>
      </c>
      <c r="I858" s="223"/>
      <c r="J858" s="493">
        <v>61734</v>
      </c>
      <c r="K858" s="494" t="s">
        <v>1114</v>
      </c>
      <c r="L858" s="495">
        <f>Zip!$J858</f>
        <v>61734</v>
      </c>
    </row>
    <row r="859" spans="2:12" x14ac:dyDescent="0.25">
      <c r="B859" s="438">
        <v>61735</v>
      </c>
      <c r="C859" s="428" t="s">
        <v>1107</v>
      </c>
      <c r="I859" s="223"/>
      <c r="J859" s="493">
        <v>61735</v>
      </c>
      <c r="K859" s="494" t="s">
        <v>1107</v>
      </c>
      <c r="L859" s="495">
        <f>Zip!$J859</f>
        <v>61735</v>
      </c>
    </row>
    <row r="860" spans="2:12" x14ac:dyDescent="0.25">
      <c r="B860" s="438">
        <v>61736</v>
      </c>
      <c r="C860" s="428" t="s">
        <v>1115</v>
      </c>
      <c r="I860" s="223"/>
      <c r="J860" s="493">
        <v>61736</v>
      </c>
      <c r="K860" s="494" t="s">
        <v>1115</v>
      </c>
      <c r="L860" s="495">
        <f>Zip!$J860</f>
        <v>61736</v>
      </c>
    </row>
    <row r="861" spans="2:12" x14ac:dyDescent="0.25">
      <c r="B861" s="438">
        <v>61737</v>
      </c>
      <c r="C861" s="428" t="s">
        <v>1116</v>
      </c>
      <c r="I861" s="223"/>
      <c r="J861" s="493">
        <v>61737</v>
      </c>
      <c r="K861" s="494" t="s">
        <v>1116</v>
      </c>
      <c r="L861" s="495">
        <f>Zip!$J861</f>
        <v>61737</v>
      </c>
    </row>
    <row r="862" spans="2:12" x14ac:dyDescent="0.25">
      <c r="B862" s="438">
        <v>61738</v>
      </c>
      <c r="C862" s="428" t="s">
        <v>1117</v>
      </c>
      <c r="I862" s="223"/>
      <c r="J862" s="493">
        <v>61738</v>
      </c>
      <c r="K862" s="494" t="s">
        <v>1117</v>
      </c>
      <c r="L862" s="495">
        <f>Zip!$J862</f>
        <v>61738</v>
      </c>
    </row>
    <row r="863" spans="2:12" x14ac:dyDescent="0.25">
      <c r="B863" s="438">
        <v>61739</v>
      </c>
      <c r="C863" s="428" t="s">
        <v>1118</v>
      </c>
      <c r="I863" s="223"/>
      <c r="J863" s="493">
        <v>61739</v>
      </c>
      <c r="K863" s="494" t="s">
        <v>1118</v>
      </c>
      <c r="L863" s="495">
        <f>Zip!$J863</f>
        <v>61739</v>
      </c>
    </row>
    <row r="864" spans="2:12" x14ac:dyDescent="0.25">
      <c r="B864" s="438">
        <v>61740</v>
      </c>
      <c r="C864" s="428" t="s">
        <v>1119</v>
      </c>
      <c r="I864" s="223"/>
      <c r="J864" s="493">
        <v>61740</v>
      </c>
      <c r="K864" s="494" t="s">
        <v>1119</v>
      </c>
      <c r="L864" s="495">
        <f>Zip!$J864</f>
        <v>61740</v>
      </c>
    </row>
    <row r="865" spans="2:12" x14ac:dyDescent="0.25">
      <c r="B865" s="438">
        <v>61741</v>
      </c>
      <c r="C865" s="428" t="s">
        <v>1120</v>
      </c>
      <c r="I865" s="223"/>
      <c r="J865" s="493">
        <v>61741</v>
      </c>
      <c r="K865" s="494" t="s">
        <v>1120</v>
      </c>
      <c r="L865" s="495">
        <f>Zip!$J865</f>
        <v>61741</v>
      </c>
    </row>
    <row r="866" spans="2:12" x14ac:dyDescent="0.25">
      <c r="B866" s="438">
        <v>61742</v>
      </c>
      <c r="C866" s="428" t="s">
        <v>1121</v>
      </c>
      <c r="I866" s="223"/>
      <c r="J866" s="493">
        <v>61742</v>
      </c>
      <c r="K866" s="494" t="s">
        <v>1121</v>
      </c>
      <c r="L866" s="495">
        <f>Zip!$J866</f>
        <v>61742</v>
      </c>
    </row>
    <row r="867" spans="2:12" x14ac:dyDescent="0.25">
      <c r="B867" s="438">
        <v>61743</v>
      </c>
      <c r="C867" s="428" t="s">
        <v>1122</v>
      </c>
      <c r="I867" s="223"/>
      <c r="J867" s="493">
        <v>61743</v>
      </c>
      <c r="K867" s="494" t="s">
        <v>1122</v>
      </c>
      <c r="L867" s="495">
        <f>Zip!$J867</f>
        <v>61743</v>
      </c>
    </row>
    <row r="868" spans="2:12" x14ac:dyDescent="0.25">
      <c r="B868" s="438">
        <v>61744</v>
      </c>
      <c r="C868" s="428" t="s">
        <v>1123</v>
      </c>
      <c r="I868" s="223"/>
      <c r="J868" s="493">
        <v>61744</v>
      </c>
      <c r="K868" s="494" t="s">
        <v>1123</v>
      </c>
      <c r="L868" s="495">
        <f>Zip!$J868</f>
        <v>61744</v>
      </c>
    </row>
    <row r="869" spans="2:12" x14ac:dyDescent="0.25">
      <c r="B869" s="438">
        <v>61745</v>
      </c>
      <c r="C869" s="428" t="s">
        <v>1124</v>
      </c>
      <c r="I869" s="223"/>
      <c r="J869" s="493">
        <v>61745</v>
      </c>
      <c r="K869" s="494" t="s">
        <v>1124</v>
      </c>
      <c r="L869" s="495">
        <f>Zip!$J869</f>
        <v>61745</v>
      </c>
    </row>
    <row r="870" spans="2:12" x14ac:dyDescent="0.25">
      <c r="B870" s="438">
        <v>61747</v>
      </c>
      <c r="C870" s="428" t="s">
        <v>1125</v>
      </c>
      <c r="I870" s="223"/>
      <c r="J870" s="493">
        <v>61747</v>
      </c>
      <c r="K870" s="494" t="s">
        <v>1125</v>
      </c>
      <c r="L870" s="495">
        <f>Zip!$J870</f>
        <v>61747</v>
      </c>
    </row>
    <row r="871" spans="2:12" x14ac:dyDescent="0.25">
      <c r="B871" s="438">
        <v>61748</v>
      </c>
      <c r="C871" s="428" t="s">
        <v>1126</v>
      </c>
      <c r="I871" s="223"/>
      <c r="J871" s="493">
        <v>61748</v>
      </c>
      <c r="K871" s="494" t="s">
        <v>1126</v>
      </c>
      <c r="L871" s="495">
        <f>Zip!$J871</f>
        <v>61748</v>
      </c>
    </row>
    <row r="872" spans="2:12" x14ac:dyDescent="0.25">
      <c r="B872" s="438">
        <v>61749</v>
      </c>
      <c r="C872" s="428" t="s">
        <v>1127</v>
      </c>
      <c r="I872" s="223"/>
      <c r="J872" s="493">
        <v>61749</v>
      </c>
      <c r="K872" s="494" t="s">
        <v>1127</v>
      </c>
      <c r="L872" s="495">
        <f>Zip!$J872</f>
        <v>61749</v>
      </c>
    </row>
    <row r="873" spans="2:12" x14ac:dyDescent="0.25">
      <c r="B873" s="438">
        <v>61750</v>
      </c>
      <c r="C873" s="428" t="s">
        <v>1128</v>
      </c>
      <c r="I873" s="223"/>
      <c r="J873" s="493">
        <v>61750</v>
      </c>
      <c r="K873" s="494" t="s">
        <v>1128</v>
      </c>
      <c r="L873" s="495">
        <f>Zip!$J873</f>
        <v>61750</v>
      </c>
    </row>
    <row r="874" spans="2:12" x14ac:dyDescent="0.25">
      <c r="B874" s="438">
        <v>61751</v>
      </c>
      <c r="C874" s="428" t="s">
        <v>1129</v>
      </c>
      <c r="I874" s="223"/>
      <c r="J874" s="493">
        <v>61751</v>
      </c>
      <c r="K874" s="494" t="s">
        <v>1129</v>
      </c>
      <c r="L874" s="495">
        <f>Zip!$J874</f>
        <v>61751</v>
      </c>
    </row>
    <row r="875" spans="2:12" x14ac:dyDescent="0.25">
      <c r="B875" s="438">
        <v>61752</v>
      </c>
      <c r="C875" s="428" t="s">
        <v>1130</v>
      </c>
      <c r="I875" s="223"/>
      <c r="J875" s="493">
        <v>61752</v>
      </c>
      <c r="K875" s="494" t="s">
        <v>1130</v>
      </c>
      <c r="L875" s="495">
        <f>Zip!$J875</f>
        <v>61752</v>
      </c>
    </row>
    <row r="876" spans="2:12" x14ac:dyDescent="0.25">
      <c r="B876" s="438">
        <v>61753</v>
      </c>
      <c r="C876" s="428" t="s">
        <v>1131</v>
      </c>
      <c r="I876" s="223"/>
      <c r="J876" s="493">
        <v>61753</v>
      </c>
      <c r="K876" s="494" t="s">
        <v>1131</v>
      </c>
      <c r="L876" s="495">
        <f>Zip!$J876</f>
        <v>61753</v>
      </c>
    </row>
    <row r="877" spans="2:12" x14ac:dyDescent="0.25">
      <c r="B877" s="438">
        <v>61754</v>
      </c>
      <c r="C877" s="428" t="s">
        <v>1132</v>
      </c>
      <c r="I877" s="223"/>
      <c r="J877" s="493">
        <v>61754</v>
      </c>
      <c r="K877" s="494" t="s">
        <v>1132</v>
      </c>
      <c r="L877" s="495">
        <f>Zip!$J877</f>
        <v>61754</v>
      </c>
    </row>
    <row r="878" spans="2:12" x14ac:dyDescent="0.25">
      <c r="B878" s="438">
        <v>61755</v>
      </c>
      <c r="C878" s="428" t="s">
        <v>1133</v>
      </c>
      <c r="I878" s="223"/>
      <c r="J878" s="493">
        <v>61755</v>
      </c>
      <c r="K878" s="494" t="s">
        <v>1133</v>
      </c>
      <c r="L878" s="495">
        <f>Zip!$J878</f>
        <v>61755</v>
      </c>
    </row>
    <row r="879" spans="2:12" x14ac:dyDescent="0.25">
      <c r="B879" s="438">
        <v>61756</v>
      </c>
      <c r="C879" s="428" t="s">
        <v>1134</v>
      </c>
      <c r="I879" s="223"/>
      <c r="J879" s="493">
        <v>61756</v>
      </c>
      <c r="K879" s="494" t="s">
        <v>1134</v>
      </c>
      <c r="L879" s="495">
        <f>Zip!$J879</f>
        <v>61756</v>
      </c>
    </row>
    <row r="880" spans="2:12" x14ac:dyDescent="0.25">
      <c r="B880" s="438">
        <v>61758</v>
      </c>
      <c r="C880" s="428" t="s">
        <v>1136</v>
      </c>
      <c r="I880" s="223"/>
      <c r="J880" s="493">
        <v>61758</v>
      </c>
      <c r="K880" s="494" t="s">
        <v>1136</v>
      </c>
      <c r="L880" s="495">
        <f>Zip!$J880</f>
        <v>61758</v>
      </c>
    </row>
    <row r="881" spans="2:12" x14ac:dyDescent="0.25">
      <c r="B881" s="438">
        <v>61759</v>
      </c>
      <c r="C881" s="428" t="s">
        <v>1137</v>
      </c>
      <c r="I881" s="223"/>
      <c r="J881" s="493">
        <v>61759</v>
      </c>
      <c r="K881" s="494" t="s">
        <v>1137</v>
      </c>
      <c r="L881" s="495">
        <f>Zip!$J881</f>
        <v>61759</v>
      </c>
    </row>
    <row r="882" spans="2:12" x14ac:dyDescent="0.25">
      <c r="B882" s="438">
        <v>61760</v>
      </c>
      <c r="C882" s="428" t="s">
        <v>1138</v>
      </c>
      <c r="I882" s="223"/>
      <c r="J882" s="493">
        <v>61760</v>
      </c>
      <c r="K882" s="494" t="s">
        <v>1138</v>
      </c>
      <c r="L882" s="495">
        <f>Zip!$J882</f>
        <v>61760</v>
      </c>
    </row>
    <row r="883" spans="2:12" x14ac:dyDescent="0.25">
      <c r="B883" s="438">
        <v>61761</v>
      </c>
      <c r="C883" s="428" t="s">
        <v>1139</v>
      </c>
      <c r="I883" s="223"/>
      <c r="J883" s="493">
        <v>61761</v>
      </c>
      <c r="K883" s="494" t="s">
        <v>1139</v>
      </c>
      <c r="L883" s="495">
        <f>Zip!$J883</f>
        <v>61761</v>
      </c>
    </row>
    <row r="884" spans="2:12" x14ac:dyDescent="0.25">
      <c r="B884" s="438">
        <v>61764</v>
      </c>
      <c r="C884" s="428" t="s">
        <v>1140</v>
      </c>
      <c r="I884" s="223"/>
      <c r="J884" s="493">
        <v>61764</v>
      </c>
      <c r="K884" s="494" t="s">
        <v>1140</v>
      </c>
      <c r="L884" s="495">
        <f>Zip!$J884</f>
        <v>61764</v>
      </c>
    </row>
    <row r="885" spans="2:12" x14ac:dyDescent="0.25">
      <c r="B885" s="438">
        <v>61769</v>
      </c>
      <c r="C885" s="428" t="s">
        <v>1141</v>
      </c>
      <c r="I885" s="223"/>
      <c r="J885" s="493">
        <v>61769</v>
      </c>
      <c r="K885" s="494" t="s">
        <v>1141</v>
      </c>
      <c r="L885" s="495">
        <f>Zip!$J885</f>
        <v>61769</v>
      </c>
    </row>
    <row r="886" spans="2:12" x14ac:dyDescent="0.25">
      <c r="B886" s="438">
        <v>61770</v>
      </c>
      <c r="C886" s="428" t="s">
        <v>1142</v>
      </c>
      <c r="I886" s="223"/>
      <c r="J886" s="493">
        <v>61770</v>
      </c>
      <c r="K886" s="494" t="s">
        <v>1142</v>
      </c>
      <c r="L886" s="495">
        <f>Zip!$J886</f>
        <v>61770</v>
      </c>
    </row>
    <row r="887" spans="2:12" x14ac:dyDescent="0.25">
      <c r="B887" s="438">
        <v>61771</v>
      </c>
      <c r="C887" s="428" t="s">
        <v>1143</v>
      </c>
      <c r="I887" s="223"/>
      <c r="J887" s="493">
        <v>61771</v>
      </c>
      <c r="K887" s="494" t="s">
        <v>1143</v>
      </c>
      <c r="L887" s="495">
        <f>Zip!$J887</f>
        <v>61771</v>
      </c>
    </row>
    <row r="888" spans="2:12" x14ac:dyDescent="0.25">
      <c r="B888" s="438">
        <v>61772</v>
      </c>
      <c r="C888" s="428" t="s">
        <v>288</v>
      </c>
      <c r="I888" s="223"/>
      <c r="J888" s="493">
        <v>61772</v>
      </c>
      <c r="K888" s="494" t="s">
        <v>288</v>
      </c>
      <c r="L888" s="495">
        <f>Zip!$J888</f>
        <v>61772</v>
      </c>
    </row>
    <row r="889" spans="2:12" x14ac:dyDescent="0.25">
      <c r="B889" s="438">
        <v>61773</v>
      </c>
      <c r="C889" s="428" t="s">
        <v>1144</v>
      </c>
      <c r="I889" s="223"/>
      <c r="J889" s="493">
        <v>61773</v>
      </c>
      <c r="K889" s="494" t="s">
        <v>1144</v>
      </c>
      <c r="L889" s="495">
        <f>Zip!$J889</f>
        <v>61773</v>
      </c>
    </row>
    <row r="890" spans="2:12" x14ac:dyDescent="0.25">
      <c r="B890" s="438">
        <v>61774</v>
      </c>
      <c r="C890" s="428" t="s">
        <v>1145</v>
      </c>
      <c r="I890" s="223"/>
      <c r="J890" s="493">
        <v>61774</v>
      </c>
      <c r="K890" s="494" t="s">
        <v>1145</v>
      </c>
      <c r="L890" s="495">
        <f>Zip!$J890</f>
        <v>61774</v>
      </c>
    </row>
    <row r="891" spans="2:12" x14ac:dyDescent="0.25">
      <c r="B891" s="438">
        <v>61775</v>
      </c>
      <c r="C891" s="428" t="s">
        <v>1146</v>
      </c>
      <c r="I891" s="223"/>
      <c r="J891" s="493">
        <v>61775</v>
      </c>
      <c r="K891" s="494" t="s">
        <v>1146</v>
      </c>
      <c r="L891" s="495">
        <f>Zip!$J891</f>
        <v>61775</v>
      </c>
    </row>
    <row r="892" spans="2:12" x14ac:dyDescent="0.25">
      <c r="B892" s="438">
        <v>61776</v>
      </c>
      <c r="C892" s="428" t="s">
        <v>1147</v>
      </c>
      <c r="I892" s="223"/>
      <c r="J892" s="493">
        <v>61776</v>
      </c>
      <c r="K892" s="494" t="s">
        <v>1147</v>
      </c>
      <c r="L892" s="495">
        <f>Zip!$J892</f>
        <v>61776</v>
      </c>
    </row>
    <row r="893" spans="2:12" x14ac:dyDescent="0.25">
      <c r="B893" s="438">
        <v>61777</v>
      </c>
      <c r="C893" s="428" t="s">
        <v>1148</v>
      </c>
      <c r="I893" s="223"/>
      <c r="J893" s="493">
        <v>61777</v>
      </c>
      <c r="K893" s="494" t="s">
        <v>1148</v>
      </c>
      <c r="L893" s="495">
        <f>Zip!$J893</f>
        <v>61777</v>
      </c>
    </row>
    <row r="894" spans="2:12" x14ac:dyDescent="0.25">
      <c r="B894" s="438">
        <v>61778</v>
      </c>
      <c r="C894" s="428" t="s">
        <v>1149</v>
      </c>
      <c r="I894" s="223"/>
      <c r="J894" s="493">
        <v>61778</v>
      </c>
      <c r="K894" s="494" t="s">
        <v>1149</v>
      </c>
      <c r="L894" s="495">
        <f>Zip!$J894</f>
        <v>61778</v>
      </c>
    </row>
    <row r="895" spans="2:12" x14ac:dyDescent="0.25">
      <c r="B895" s="438">
        <v>61790</v>
      </c>
      <c r="C895" s="428" t="s">
        <v>1139</v>
      </c>
      <c r="I895" s="223"/>
      <c r="J895" s="493">
        <v>61790</v>
      </c>
      <c r="K895" s="494" t="s">
        <v>1139</v>
      </c>
      <c r="L895" s="495">
        <f>Zip!$J895</f>
        <v>61790</v>
      </c>
    </row>
    <row r="896" spans="2:12" x14ac:dyDescent="0.25">
      <c r="B896" s="438">
        <v>61791</v>
      </c>
      <c r="C896" s="428" t="s">
        <v>1097</v>
      </c>
      <c r="I896" s="223"/>
      <c r="J896" s="493">
        <v>61791</v>
      </c>
      <c r="K896" s="494" t="s">
        <v>1097</v>
      </c>
      <c r="L896" s="495">
        <f>Zip!$J896</f>
        <v>61791</v>
      </c>
    </row>
    <row r="897" spans="2:12" x14ac:dyDescent="0.25">
      <c r="B897" s="438">
        <v>61799</v>
      </c>
      <c r="C897" s="428" t="s">
        <v>1097</v>
      </c>
      <c r="I897" s="223"/>
      <c r="J897" s="493">
        <v>61799</v>
      </c>
      <c r="K897" s="494" t="s">
        <v>1097</v>
      </c>
      <c r="L897" s="495">
        <f>Zip!$J897</f>
        <v>61799</v>
      </c>
    </row>
    <row r="898" spans="2:12" x14ac:dyDescent="0.25">
      <c r="B898" s="438">
        <v>61801</v>
      </c>
      <c r="C898" s="428" t="s">
        <v>1150</v>
      </c>
      <c r="I898" s="223"/>
      <c r="J898" s="493">
        <v>61801</v>
      </c>
      <c r="K898" s="494" t="s">
        <v>1150</v>
      </c>
      <c r="L898" s="495">
        <f>Zip!$J898</f>
        <v>61801</v>
      </c>
    </row>
    <row r="899" spans="2:12" x14ac:dyDescent="0.25">
      <c r="B899" s="438">
        <v>61802</v>
      </c>
      <c r="C899" s="428" t="s">
        <v>1150</v>
      </c>
      <c r="I899" s="223"/>
      <c r="J899" s="493">
        <v>61802</v>
      </c>
      <c r="K899" s="494" t="s">
        <v>1150</v>
      </c>
      <c r="L899" s="495">
        <f>Zip!$J899</f>
        <v>61802</v>
      </c>
    </row>
    <row r="900" spans="2:12" x14ac:dyDescent="0.25">
      <c r="B900" s="438">
        <v>61803</v>
      </c>
      <c r="C900" s="428" t="s">
        <v>1150</v>
      </c>
      <c r="I900" s="223"/>
      <c r="J900" s="493">
        <v>61803</v>
      </c>
      <c r="K900" s="494" t="s">
        <v>1150</v>
      </c>
      <c r="L900" s="495">
        <f>Zip!$J900</f>
        <v>61803</v>
      </c>
    </row>
    <row r="901" spans="2:12" x14ac:dyDescent="0.25">
      <c r="B901" s="438">
        <v>61810</v>
      </c>
      <c r="C901" s="428" t="s">
        <v>1151</v>
      </c>
      <c r="I901" s="223"/>
      <c r="J901" s="493">
        <v>61810</v>
      </c>
      <c r="K901" s="494" t="s">
        <v>1151</v>
      </c>
      <c r="L901" s="495">
        <f>Zip!$J901</f>
        <v>61810</v>
      </c>
    </row>
    <row r="902" spans="2:12" x14ac:dyDescent="0.25">
      <c r="B902" s="438">
        <v>61811</v>
      </c>
      <c r="C902" s="428" t="s">
        <v>1152</v>
      </c>
      <c r="I902" s="223"/>
      <c r="J902" s="493">
        <v>61811</v>
      </c>
      <c r="K902" s="494" t="s">
        <v>1152</v>
      </c>
      <c r="L902" s="495">
        <f>Zip!$J902</f>
        <v>61811</v>
      </c>
    </row>
    <row r="903" spans="2:12" x14ac:dyDescent="0.25">
      <c r="B903" s="438">
        <v>61812</v>
      </c>
      <c r="C903" s="428" t="s">
        <v>188</v>
      </c>
      <c r="I903" s="223"/>
      <c r="J903" s="493">
        <v>61812</v>
      </c>
      <c r="K903" s="494" t="s">
        <v>188</v>
      </c>
      <c r="L903" s="495">
        <f>Zip!$J903</f>
        <v>61812</v>
      </c>
    </row>
    <row r="904" spans="2:12" x14ac:dyDescent="0.25">
      <c r="B904" s="438">
        <v>61813</v>
      </c>
      <c r="C904" s="428" t="s">
        <v>1153</v>
      </c>
      <c r="I904" s="223"/>
      <c r="J904" s="493">
        <v>61813</v>
      </c>
      <c r="K904" s="494" t="s">
        <v>1153</v>
      </c>
      <c r="L904" s="495">
        <f>Zip!$J904</f>
        <v>61813</v>
      </c>
    </row>
    <row r="905" spans="2:12" x14ac:dyDescent="0.25">
      <c r="B905" s="438">
        <v>61814</v>
      </c>
      <c r="C905" s="428" t="s">
        <v>1154</v>
      </c>
      <c r="I905" s="223"/>
      <c r="J905" s="493">
        <v>61814</v>
      </c>
      <c r="K905" s="494" t="s">
        <v>1154</v>
      </c>
      <c r="L905" s="495">
        <f>Zip!$J905</f>
        <v>61814</v>
      </c>
    </row>
    <row r="906" spans="2:12" x14ac:dyDescent="0.25">
      <c r="B906" s="438">
        <v>61815</v>
      </c>
      <c r="C906" s="428" t="s">
        <v>1155</v>
      </c>
      <c r="I906" s="223"/>
      <c r="J906" s="493">
        <v>61815</v>
      </c>
      <c r="K906" s="494" t="s">
        <v>1155</v>
      </c>
      <c r="L906" s="495">
        <f>Zip!$J906</f>
        <v>61815</v>
      </c>
    </row>
    <row r="907" spans="2:12" x14ac:dyDescent="0.25">
      <c r="B907" s="438">
        <v>61816</v>
      </c>
      <c r="C907" s="428" t="s">
        <v>1156</v>
      </c>
      <c r="I907" s="223"/>
      <c r="J907" s="493">
        <v>61816</v>
      </c>
      <c r="K907" s="494" t="s">
        <v>1156</v>
      </c>
      <c r="L907" s="495">
        <f>Zip!$J907</f>
        <v>61816</v>
      </c>
    </row>
    <row r="908" spans="2:12" x14ac:dyDescent="0.25">
      <c r="B908" s="438">
        <v>61817</v>
      </c>
      <c r="C908" s="428" t="s">
        <v>1157</v>
      </c>
      <c r="I908" s="223"/>
      <c r="J908" s="493">
        <v>61817</v>
      </c>
      <c r="K908" s="494" t="s">
        <v>1157</v>
      </c>
      <c r="L908" s="495">
        <f>Zip!$J908</f>
        <v>61817</v>
      </c>
    </row>
    <row r="909" spans="2:12" x14ac:dyDescent="0.25">
      <c r="B909" s="438">
        <v>61818</v>
      </c>
      <c r="C909" s="428" t="s">
        <v>1158</v>
      </c>
      <c r="I909" s="223"/>
      <c r="J909" s="493">
        <v>61818</v>
      </c>
      <c r="K909" s="494" t="s">
        <v>1158</v>
      </c>
      <c r="L909" s="495">
        <f>Zip!$J909</f>
        <v>61818</v>
      </c>
    </row>
    <row r="910" spans="2:12" x14ac:dyDescent="0.25">
      <c r="B910" s="438">
        <v>61820</v>
      </c>
      <c r="C910" s="428" t="s">
        <v>780</v>
      </c>
      <c r="I910" s="223"/>
      <c r="J910" s="493">
        <v>61820</v>
      </c>
      <c r="K910" s="494" t="s">
        <v>780</v>
      </c>
      <c r="L910" s="495">
        <f>Zip!$J910</f>
        <v>61820</v>
      </c>
    </row>
    <row r="911" spans="2:12" x14ac:dyDescent="0.25">
      <c r="B911" s="438">
        <v>61821</v>
      </c>
      <c r="C911" s="428" t="s">
        <v>780</v>
      </c>
      <c r="I911" s="223"/>
      <c r="J911" s="493">
        <v>61821</v>
      </c>
      <c r="K911" s="494" t="s">
        <v>780</v>
      </c>
      <c r="L911" s="495">
        <f>Zip!$J911</f>
        <v>61821</v>
      </c>
    </row>
    <row r="912" spans="2:12" x14ac:dyDescent="0.25">
      <c r="B912" s="438">
        <v>61822</v>
      </c>
      <c r="C912" s="428" t="s">
        <v>780</v>
      </c>
      <c r="I912" s="223"/>
      <c r="J912" s="493">
        <v>61822</v>
      </c>
      <c r="K912" s="494" t="s">
        <v>780</v>
      </c>
      <c r="L912" s="495">
        <f>Zip!$J912</f>
        <v>61822</v>
      </c>
    </row>
    <row r="913" spans="2:12" x14ac:dyDescent="0.25">
      <c r="B913" s="438">
        <v>61824</v>
      </c>
      <c r="C913" s="428" t="s">
        <v>780</v>
      </c>
      <c r="I913" s="223"/>
      <c r="J913" s="493">
        <v>61824</v>
      </c>
      <c r="K913" s="494" t="s">
        <v>780</v>
      </c>
      <c r="L913" s="495">
        <f>Zip!$J913</f>
        <v>61824</v>
      </c>
    </row>
    <row r="914" spans="2:12" x14ac:dyDescent="0.25">
      <c r="B914" s="438">
        <v>61825</v>
      </c>
      <c r="C914" s="428" t="s">
        <v>780</v>
      </c>
      <c r="I914" s="223"/>
      <c r="J914" s="493">
        <v>61825</v>
      </c>
      <c r="K914" s="494" t="s">
        <v>780</v>
      </c>
      <c r="L914" s="495">
        <f>Zip!$J914</f>
        <v>61825</v>
      </c>
    </row>
    <row r="915" spans="2:12" x14ac:dyDescent="0.25">
      <c r="B915" s="438">
        <v>61826</v>
      </c>
      <c r="C915" s="428" t="s">
        <v>780</v>
      </c>
      <c r="I915" s="223"/>
      <c r="J915" s="493">
        <v>61826</v>
      </c>
      <c r="K915" s="494" t="s">
        <v>780</v>
      </c>
      <c r="L915" s="495">
        <f>Zip!$J915</f>
        <v>61826</v>
      </c>
    </row>
    <row r="916" spans="2:12" x14ac:dyDescent="0.25">
      <c r="B916" s="438">
        <v>61830</v>
      </c>
      <c r="C916" s="428" t="s">
        <v>1159</v>
      </c>
      <c r="I916" s="223"/>
      <c r="J916" s="493">
        <v>61830</v>
      </c>
      <c r="K916" s="494" t="s">
        <v>1159</v>
      </c>
      <c r="L916" s="495">
        <f>Zip!$J916</f>
        <v>61830</v>
      </c>
    </row>
    <row r="917" spans="2:12" x14ac:dyDescent="0.25">
      <c r="B917" s="438">
        <v>61831</v>
      </c>
      <c r="C917" s="428" t="s">
        <v>1160</v>
      </c>
      <c r="I917" s="223"/>
      <c r="J917" s="493">
        <v>61831</v>
      </c>
      <c r="K917" s="494" t="s">
        <v>1160</v>
      </c>
      <c r="L917" s="495">
        <f>Zip!$J917</f>
        <v>61831</v>
      </c>
    </row>
    <row r="918" spans="2:12" x14ac:dyDescent="0.25">
      <c r="B918" s="438">
        <v>61832</v>
      </c>
      <c r="C918" s="428" t="s">
        <v>1161</v>
      </c>
      <c r="I918" s="223"/>
      <c r="J918" s="493">
        <v>61832</v>
      </c>
      <c r="K918" s="494" t="s">
        <v>1161</v>
      </c>
      <c r="L918" s="495">
        <f>Zip!$J918</f>
        <v>61832</v>
      </c>
    </row>
    <row r="919" spans="2:12" x14ac:dyDescent="0.25">
      <c r="B919" s="438">
        <v>61833</v>
      </c>
      <c r="C919" s="428" t="s">
        <v>1162</v>
      </c>
      <c r="I919" s="223"/>
      <c r="J919" s="493">
        <v>61833</v>
      </c>
      <c r="K919" s="494" t="s">
        <v>1162</v>
      </c>
      <c r="L919" s="495">
        <f>Zip!$J919</f>
        <v>61833</v>
      </c>
    </row>
    <row r="920" spans="2:12" x14ac:dyDescent="0.25">
      <c r="B920" s="438">
        <v>61834</v>
      </c>
      <c r="C920" s="428" t="s">
        <v>1161</v>
      </c>
      <c r="I920" s="223"/>
      <c r="J920" s="493">
        <v>61834</v>
      </c>
      <c r="K920" s="494" t="s">
        <v>1161</v>
      </c>
      <c r="L920" s="495">
        <f>Zip!$J920</f>
        <v>61834</v>
      </c>
    </row>
    <row r="921" spans="2:12" x14ac:dyDescent="0.25">
      <c r="B921" s="438">
        <v>61839</v>
      </c>
      <c r="C921" s="428" t="s">
        <v>1163</v>
      </c>
      <c r="I921" s="223"/>
      <c r="J921" s="493">
        <v>61839</v>
      </c>
      <c r="K921" s="494" t="s">
        <v>1163</v>
      </c>
      <c r="L921" s="495">
        <f>Zip!$J921</f>
        <v>61839</v>
      </c>
    </row>
    <row r="922" spans="2:12" x14ac:dyDescent="0.25">
      <c r="B922" s="438">
        <v>61840</v>
      </c>
      <c r="C922" s="428" t="s">
        <v>1164</v>
      </c>
      <c r="I922" s="223"/>
      <c r="J922" s="493">
        <v>61840</v>
      </c>
      <c r="K922" s="494" t="s">
        <v>1164</v>
      </c>
      <c r="L922" s="495">
        <f>Zip!$J922</f>
        <v>61840</v>
      </c>
    </row>
    <row r="923" spans="2:12" x14ac:dyDescent="0.25">
      <c r="B923" s="438">
        <v>61841</v>
      </c>
      <c r="C923" s="428" t="s">
        <v>1165</v>
      </c>
      <c r="I923" s="223"/>
      <c r="J923" s="493">
        <v>61841</v>
      </c>
      <c r="K923" s="494" t="s">
        <v>1165</v>
      </c>
      <c r="L923" s="495">
        <f>Zip!$J923</f>
        <v>61841</v>
      </c>
    </row>
    <row r="924" spans="2:12" x14ac:dyDescent="0.25">
      <c r="B924" s="438">
        <v>61842</v>
      </c>
      <c r="C924" s="428" t="s">
        <v>1166</v>
      </c>
      <c r="I924" s="223"/>
      <c r="J924" s="493">
        <v>61842</v>
      </c>
      <c r="K924" s="494" t="s">
        <v>1166</v>
      </c>
      <c r="L924" s="495">
        <f>Zip!$J924</f>
        <v>61842</v>
      </c>
    </row>
    <row r="925" spans="2:12" x14ac:dyDescent="0.25">
      <c r="B925" s="438">
        <v>61843</v>
      </c>
      <c r="C925" s="428" t="s">
        <v>1167</v>
      </c>
      <c r="I925" s="223"/>
      <c r="J925" s="493">
        <v>61843</v>
      </c>
      <c r="K925" s="494" t="s">
        <v>1167</v>
      </c>
      <c r="L925" s="495">
        <f>Zip!$J925</f>
        <v>61843</v>
      </c>
    </row>
    <row r="926" spans="2:12" x14ac:dyDescent="0.25">
      <c r="B926" s="438">
        <v>61844</v>
      </c>
      <c r="C926" s="428" t="s">
        <v>1168</v>
      </c>
      <c r="I926" s="223"/>
      <c r="J926" s="493">
        <v>61844</v>
      </c>
      <c r="K926" s="494" t="s">
        <v>1168</v>
      </c>
      <c r="L926" s="495">
        <f>Zip!$J926</f>
        <v>61844</v>
      </c>
    </row>
    <row r="927" spans="2:12" x14ac:dyDescent="0.25">
      <c r="B927" s="438">
        <v>61845</v>
      </c>
      <c r="C927" s="428" t="s">
        <v>1169</v>
      </c>
      <c r="I927" s="223"/>
      <c r="J927" s="493">
        <v>61845</v>
      </c>
      <c r="K927" s="494" t="s">
        <v>1169</v>
      </c>
      <c r="L927" s="495">
        <f>Zip!$J927</f>
        <v>61845</v>
      </c>
    </row>
    <row r="928" spans="2:12" x14ac:dyDescent="0.25">
      <c r="B928" s="438">
        <v>61846</v>
      </c>
      <c r="C928" s="428" t="s">
        <v>1170</v>
      </c>
      <c r="I928" s="223"/>
      <c r="J928" s="493">
        <v>61846</v>
      </c>
      <c r="K928" s="494" t="s">
        <v>1170</v>
      </c>
      <c r="L928" s="495">
        <f>Zip!$J928</f>
        <v>61846</v>
      </c>
    </row>
    <row r="929" spans="2:12" x14ac:dyDescent="0.25">
      <c r="B929" s="438">
        <v>61847</v>
      </c>
      <c r="C929" s="428" t="s">
        <v>1171</v>
      </c>
      <c r="I929" s="223"/>
      <c r="J929" s="493">
        <v>61847</v>
      </c>
      <c r="K929" s="494" t="s">
        <v>1171</v>
      </c>
      <c r="L929" s="495">
        <f>Zip!$J929</f>
        <v>61847</v>
      </c>
    </row>
    <row r="930" spans="2:12" x14ac:dyDescent="0.25">
      <c r="B930" s="438">
        <v>61848</v>
      </c>
      <c r="C930" s="428" t="s">
        <v>1172</v>
      </c>
      <c r="I930" s="223"/>
      <c r="J930" s="493">
        <v>61848</v>
      </c>
      <c r="K930" s="494" t="s">
        <v>1172</v>
      </c>
      <c r="L930" s="495">
        <f>Zip!$J930</f>
        <v>61848</v>
      </c>
    </row>
    <row r="931" spans="2:12" x14ac:dyDescent="0.25">
      <c r="B931" s="438">
        <v>61849</v>
      </c>
      <c r="C931" s="428" t="s">
        <v>1173</v>
      </c>
      <c r="I931" s="223"/>
      <c r="J931" s="493">
        <v>61849</v>
      </c>
      <c r="K931" s="494" t="s">
        <v>1173</v>
      </c>
      <c r="L931" s="495">
        <f>Zip!$J931</f>
        <v>61849</v>
      </c>
    </row>
    <row r="932" spans="2:12" x14ac:dyDescent="0.25">
      <c r="B932" s="438">
        <v>61850</v>
      </c>
      <c r="C932" s="428" t="s">
        <v>1174</v>
      </c>
      <c r="I932" s="223"/>
      <c r="J932" s="493">
        <v>61850</v>
      </c>
      <c r="K932" s="494" t="s">
        <v>1174</v>
      </c>
      <c r="L932" s="495">
        <f>Zip!$J932</f>
        <v>61850</v>
      </c>
    </row>
    <row r="933" spans="2:12" x14ac:dyDescent="0.25">
      <c r="B933" s="438">
        <v>61851</v>
      </c>
      <c r="C933" s="428" t="s">
        <v>1175</v>
      </c>
      <c r="I933" s="223"/>
      <c r="J933" s="493">
        <v>61851</v>
      </c>
      <c r="K933" s="494" t="s">
        <v>1175</v>
      </c>
      <c r="L933" s="495">
        <f>Zip!$J933</f>
        <v>61851</v>
      </c>
    </row>
    <row r="934" spans="2:12" x14ac:dyDescent="0.25">
      <c r="B934" s="438">
        <v>61852</v>
      </c>
      <c r="C934" s="428" t="s">
        <v>1176</v>
      </c>
      <c r="I934" s="223"/>
      <c r="J934" s="493">
        <v>61852</v>
      </c>
      <c r="K934" s="494" t="s">
        <v>1176</v>
      </c>
      <c r="L934" s="495">
        <f>Zip!$J934</f>
        <v>61852</v>
      </c>
    </row>
    <row r="935" spans="2:12" x14ac:dyDescent="0.25">
      <c r="B935" s="438">
        <v>61853</v>
      </c>
      <c r="C935" s="428" t="s">
        <v>1177</v>
      </c>
      <c r="I935" s="223"/>
      <c r="J935" s="493">
        <v>61853</v>
      </c>
      <c r="K935" s="494" t="s">
        <v>1177</v>
      </c>
      <c r="L935" s="495">
        <f>Zip!$J935</f>
        <v>61853</v>
      </c>
    </row>
    <row r="936" spans="2:12" x14ac:dyDescent="0.25">
      <c r="B936" s="438">
        <v>61854</v>
      </c>
      <c r="C936" s="428" t="s">
        <v>1178</v>
      </c>
      <c r="I936" s="223"/>
      <c r="J936" s="493">
        <v>61854</v>
      </c>
      <c r="K936" s="494" t="s">
        <v>1178</v>
      </c>
      <c r="L936" s="495">
        <f>Zip!$J936</f>
        <v>61854</v>
      </c>
    </row>
    <row r="937" spans="2:12" x14ac:dyDescent="0.25">
      <c r="B937" s="438">
        <v>61855</v>
      </c>
      <c r="C937" s="428" t="s">
        <v>1179</v>
      </c>
      <c r="I937" s="223"/>
      <c r="J937" s="493">
        <v>61855</v>
      </c>
      <c r="K937" s="494" t="s">
        <v>1179</v>
      </c>
      <c r="L937" s="495">
        <f>Zip!$J937</f>
        <v>61855</v>
      </c>
    </row>
    <row r="938" spans="2:12" x14ac:dyDescent="0.25">
      <c r="B938" s="438">
        <v>61856</v>
      </c>
      <c r="C938" s="428" t="s">
        <v>1180</v>
      </c>
      <c r="I938" s="223"/>
      <c r="J938" s="493">
        <v>61856</v>
      </c>
      <c r="K938" s="494" t="s">
        <v>1180</v>
      </c>
      <c r="L938" s="495">
        <f>Zip!$J938</f>
        <v>61856</v>
      </c>
    </row>
    <row r="939" spans="2:12" x14ac:dyDescent="0.25">
      <c r="B939" s="438">
        <v>61857</v>
      </c>
      <c r="C939" s="428" t="s">
        <v>1181</v>
      </c>
      <c r="I939" s="223"/>
      <c r="J939" s="493">
        <v>61857</v>
      </c>
      <c r="K939" s="494" t="s">
        <v>1181</v>
      </c>
      <c r="L939" s="495">
        <f>Zip!$J939</f>
        <v>61857</v>
      </c>
    </row>
    <row r="940" spans="2:12" x14ac:dyDescent="0.25">
      <c r="B940" s="438">
        <v>61858</v>
      </c>
      <c r="C940" s="428" t="s">
        <v>1182</v>
      </c>
      <c r="I940" s="223"/>
      <c r="J940" s="493">
        <v>61858</v>
      </c>
      <c r="K940" s="494" t="s">
        <v>1182</v>
      </c>
      <c r="L940" s="495">
        <f>Zip!$J940</f>
        <v>61858</v>
      </c>
    </row>
    <row r="941" spans="2:12" x14ac:dyDescent="0.25">
      <c r="B941" s="438">
        <v>61859</v>
      </c>
      <c r="C941" s="428" t="s">
        <v>1183</v>
      </c>
      <c r="I941" s="223"/>
      <c r="J941" s="493">
        <v>61859</v>
      </c>
      <c r="K941" s="494" t="s">
        <v>1183</v>
      </c>
      <c r="L941" s="495">
        <f>Zip!$J941</f>
        <v>61859</v>
      </c>
    </row>
    <row r="942" spans="2:12" x14ac:dyDescent="0.25">
      <c r="B942" s="438">
        <v>61862</v>
      </c>
      <c r="C942" s="428" t="s">
        <v>1184</v>
      </c>
      <c r="I942" s="223"/>
      <c r="J942" s="493">
        <v>61862</v>
      </c>
      <c r="K942" s="494" t="s">
        <v>1184</v>
      </c>
      <c r="L942" s="495">
        <f>Zip!$J942</f>
        <v>61862</v>
      </c>
    </row>
    <row r="943" spans="2:12" x14ac:dyDescent="0.25">
      <c r="B943" s="438">
        <v>61863</v>
      </c>
      <c r="C943" s="428" t="s">
        <v>1185</v>
      </c>
      <c r="I943" s="223"/>
      <c r="J943" s="493">
        <v>61863</v>
      </c>
      <c r="K943" s="494" t="s">
        <v>1185</v>
      </c>
      <c r="L943" s="495">
        <f>Zip!$J943</f>
        <v>61863</v>
      </c>
    </row>
    <row r="944" spans="2:12" x14ac:dyDescent="0.25">
      <c r="B944" s="438">
        <v>61864</v>
      </c>
      <c r="C944" s="428" t="s">
        <v>1186</v>
      </c>
      <c r="I944" s="223"/>
      <c r="J944" s="493">
        <v>61864</v>
      </c>
      <c r="K944" s="494" t="s">
        <v>1186</v>
      </c>
      <c r="L944" s="495">
        <f>Zip!$J944</f>
        <v>61864</v>
      </c>
    </row>
    <row r="945" spans="2:12" x14ac:dyDescent="0.25">
      <c r="B945" s="438">
        <v>61865</v>
      </c>
      <c r="C945" s="428" t="s">
        <v>1187</v>
      </c>
      <c r="I945" s="223"/>
      <c r="J945" s="493">
        <v>61865</v>
      </c>
      <c r="K945" s="494" t="s">
        <v>1187</v>
      </c>
      <c r="L945" s="495">
        <f>Zip!$J945</f>
        <v>61865</v>
      </c>
    </row>
    <row r="946" spans="2:12" x14ac:dyDescent="0.25">
      <c r="B946" s="438">
        <v>61866</v>
      </c>
      <c r="C946" s="428" t="s">
        <v>1188</v>
      </c>
      <c r="I946" s="223"/>
      <c r="J946" s="493">
        <v>61866</v>
      </c>
      <c r="K946" s="494" t="s">
        <v>1188</v>
      </c>
      <c r="L946" s="495">
        <f>Zip!$J946</f>
        <v>61866</v>
      </c>
    </row>
    <row r="947" spans="2:12" x14ac:dyDescent="0.25">
      <c r="B947" s="438">
        <v>61870</v>
      </c>
      <c r="C947" s="428" t="s">
        <v>1189</v>
      </c>
      <c r="I947" s="223"/>
      <c r="J947" s="493">
        <v>61870</v>
      </c>
      <c r="K947" s="494" t="s">
        <v>1189</v>
      </c>
      <c r="L947" s="495">
        <f>Zip!$J947</f>
        <v>61870</v>
      </c>
    </row>
    <row r="948" spans="2:12" x14ac:dyDescent="0.25">
      <c r="B948" s="438">
        <v>61871</v>
      </c>
      <c r="C948" s="428" t="s">
        <v>1190</v>
      </c>
      <c r="I948" s="223"/>
      <c r="J948" s="493">
        <v>61871</v>
      </c>
      <c r="K948" s="494" t="s">
        <v>1190</v>
      </c>
      <c r="L948" s="495">
        <f>Zip!$J948</f>
        <v>61871</v>
      </c>
    </row>
    <row r="949" spans="2:12" x14ac:dyDescent="0.25">
      <c r="B949" s="438">
        <v>61872</v>
      </c>
      <c r="C949" s="428" t="s">
        <v>1191</v>
      </c>
      <c r="I949" s="223"/>
      <c r="J949" s="493">
        <v>61872</v>
      </c>
      <c r="K949" s="494" t="s">
        <v>1191</v>
      </c>
      <c r="L949" s="495">
        <f>Zip!$J949</f>
        <v>61872</v>
      </c>
    </row>
    <row r="950" spans="2:12" x14ac:dyDescent="0.25">
      <c r="B950" s="438">
        <v>61873</v>
      </c>
      <c r="C950" s="428" t="s">
        <v>1192</v>
      </c>
      <c r="I950" s="223"/>
      <c r="J950" s="493">
        <v>61873</v>
      </c>
      <c r="K950" s="494" t="s">
        <v>1192</v>
      </c>
      <c r="L950" s="495">
        <f>Zip!$J950</f>
        <v>61873</v>
      </c>
    </row>
    <row r="951" spans="2:12" x14ac:dyDescent="0.25">
      <c r="B951" s="438">
        <v>61874</v>
      </c>
      <c r="C951" s="428" t="s">
        <v>1193</v>
      </c>
      <c r="I951" s="223"/>
      <c r="J951" s="493">
        <v>61874</v>
      </c>
      <c r="K951" s="494" t="s">
        <v>1193</v>
      </c>
      <c r="L951" s="495">
        <f>Zip!$J951</f>
        <v>61874</v>
      </c>
    </row>
    <row r="952" spans="2:12" x14ac:dyDescent="0.25">
      <c r="B952" s="438">
        <v>61875</v>
      </c>
      <c r="C952" s="428" t="s">
        <v>1194</v>
      </c>
      <c r="I952" s="223"/>
      <c r="J952" s="493">
        <v>61875</v>
      </c>
      <c r="K952" s="494" t="s">
        <v>1194</v>
      </c>
      <c r="L952" s="495">
        <f>Zip!$J952</f>
        <v>61875</v>
      </c>
    </row>
    <row r="953" spans="2:12" x14ac:dyDescent="0.25">
      <c r="B953" s="438">
        <v>61876</v>
      </c>
      <c r="C953" s="428" t="s">
        <v>1195</v>
      </c>
      <c r="I953" s="223"/>
      <c r="J953" s="493">
        <v>61876</v>
      </c>
      <c r="K953" s="494" t="s">
        <v>1195</v>
      </c>
      <c r="L953" s="495">
        <f>Zip!$J953</f>
        <v>61876</v>
      </c>
    </row>
    <row r="954" spans="2:12" x14ac:dyDescent="0.25">
      <c r="B954" s="438">
        <v>61877</v>
      </c>
      <c r="C954" s="428" t="s">
        <v>1196</v>
      </c>
      <c r="I954" s="223"/>
      <c r="J954" s="493">
        <v>61877</v>
      </c>
      <c r="K954" s="494" t="s">
        <v>1196</v>
      </c>
      <c r="L954" s="495">
        <f>Zip!$J954</f>
        <v>61877</v>
      </c>
    </row>
    <row r="955" spans="2:12" x14ac:dyDescent="0.25">
      <c r="B955" s="438">
        <v>61878</v>
      </c>
      <c r="C955" s="428" t="s">
        <v>1197</v>
      </c>
      <c r="I955" s="223"/>
      <c r="J955" s="493">
        <v>61878</v>
      </c>
      <c r="K955" s="494" t="s">
        <v>1197</v>
      </c>
      <c r="L955" s="495">
        <f>Zip!$J955</f>
        <v>61878</v>
      </c>
    </row>
    <row r="956" spans="2:12" x14ac:dyDescent="0.25">
      <c r="B956" s="438">
        <v>61880</v>
      </c>
      <c r="C956" s="428" t="s">
        <v>1198</v>
      </c>
      <c r="I956" s="223"/>
      <c r="J956" s="493">
        <v>61880</v>
      </c>
      <c r="K956" s="494" t="s">
        <v>1198</v>
      </c>
      <c r="L956" s="495">
        <f>Zip!$J956</f>
        <v>61880</v>
      </c>
    </row>
    <row r="957" spans="2:12" x14ac:dyDescent="0.25">
      <c r="B957" s="438">
        <v>61882</v>
      </c>
      <c r="C957" s="428" t="s">
        <v>1199</v>
      </c>
      <c r="I957" s="223"/>
      <c r="J957" s="493">
        <v>61882</v>
      </c>
      <c r="K957" s="494" t="s">
        <v>1199</v>
      </c>
      <c r="L957" s="495">
        <f>Zip!$J957</f>
        <v>61882</v>
      </c>
    </row>
    <row r="958" spans="2:12" x14ac:dyDescent="0.25">
      <c r="B958" s="438">
        <v>61883</v>
      </c>
      <c r="C958" s="428" t="s">
        <v>1200</v>
      </c>
      <c r="I958" s="223"/>
      <c r="J958" s="493">
        <v>61883</v>
      </c>
      <c r="K958" s="494" t="s">
        <v>1200</v>
      </c>
      <c r="L958" s="495">
        <f>Zip!$J958</f>
        <v>61883</v>
      </c>
    </row>
    <row r="959" spans="2:12" x14ac:dyDescent="0.25">
      <c r="B959" s="438">
        <v>61884</v>
      </c>
      <c r="C959" s="428" t="s">
        <v>1201</v>
      </c>
      <c r="I959" s="223"/>
      <c r="J959" s="493">
        <v>61884</v>
      </c>
      <c r="K959" s="494" t="s">
        <v>1201</v>
      </c>
      <c r="L959" s="495">
        <f>Zip!$J959</f>
        <v>61884</v>
      </c>
    </row>
    <row r="960" spans="2:12" x14ac:dyDescent="0.25">
      <c r="B960" s="438">
        <v>61910</v>
      </c>
      <c r="C960" s="428" t="s">
        <v>1202</v>
      </c>
      <c r="I960" s="223"/>
      <c r="J960" s="493">
        <v>61910</v>
      </c>
      <c r="K960" s="494" t="s">
        <v>1202</v>
      </c>
      <c r="L960" s="495">
        <f>Zip!$J960</f>
        <v>61910</v>
      </c>
    </row>
    <row r="961" spans="2:12" x14ac:dyDescent="0.25">
      <c r="B961" s="438">
        <v>61911</v>
      </c>
      <c r="C961" s="428" t="s">
        <v>1203</v>
      </c>
      <c r="I961" s="223"/>
      <c r="J961" s="493">
        <v>61911</v>
      </c>
      <c r="K961" s="494" t="s">
        <v>1203</v>
      </c>
      <c r="L961" s="495">
        <f>Zip!$J961</f>
        <v>61911</v>
      </c>
    </row>
    <row r="962" spans="2:12" x14ac:dyDescent="0.25">
      <c r="B962" s="438">
        <v>61912</v>
      </c>
      <c r="C962" s="428" t="s">
        <v>1204</v>
      </c>
      <c r="I962" s="223"/>
      <c r="J962" s="493">
        <v>61912</v>
      </c>
      <c r="K962" s="494" t="s">
        <v>1204</v>
      </c>
      <c r="L962" s="495">
        <f>Zip!$J962</f>
        <v>61912</v>
      </c>
    </row>
    <row r="963" spans="2:12" x14ac:dyDescent="0.25">
      <c r="B963" s="438">
        <v>61913</v>
      </c>
      <c r="C963" s="428" t="s">
        <v>1205</v>
      </c>
      <c r="I963" s="223"/>
      <c r="J963" s="493">
        <v>61913</v>
      </c>
      <c r="K963" s="494" t="s">
        <v>1205</v>
      </c>
      <c r="L963" s="495">
        <f>Zip!$J963</f>
        <v>61913</v>
      </c>
    </row>
    <row r="964" spans="2:12" x14ac:dyDescent="0.25">
      <c r="B964" s="438">
        <v>61914</v>
      </c>
      <c r="C964" s="428" t="s">
        <v>1206</v>
      </c>
      <c r="I964" s="223"/>
      <c r="J964" s="493">
        <v>61914</v>
      </c>
      <c r="K964" s="494" t="s">
        <v>1206</v>
      </c>
      <c r="L964" s="495">
        <f>Zip!$J964</f>
        <v>61914</v>
      </c>
    </row>
    <row r="965" spans="2:12" x14ac:dyDescent="0.25">
      <c r="B965" s="438">
        <v>61917</v>
      </c>
      <c r="C965" s="428" t="s">
        <v>1207</v>
      </c>
      <c r="I965" s="223"/>
      <c r="J965" s="493">
        <v>61917</v>
      </c>
      <c r="K965" s="494" t="s">
        <v>1207</v>
      </c>
      <c r="L965" s="495">
        <f>Zip!$J965</f>
        <v>61917</v>
      </c>
    </row>
    <row r="966" spans="2:12" x14ac:dyDescent="0.25">
      <c r="B966" s="438">
        <v>61919</v>
      </c>
      <c r="C966" s="428" t="s">
        <v>1208</v>
      </c>
      <c r="I966" s="223"/>
      <c r="J966" s="493">
        <v>61919</v>
      </c>
      <c r="K966" s="494" t="s">
        <v>1208</v>
      </c>
      <c r="L966" s="495">
        <f>Zip!$J966</f>
        <v>61919</v>
      </c>
    </row>
    <row r="967" spans="2:12" x14ac:dyDescent="0.25">
      <c r="B967" s="438">
        <v>61920</v>
      </c>
      <c r="C967" s="428" t="s">
        <v>1209</v>
      </c>
      <c r="I967" s="223"/>
      <c r="J967" s="493">
        <v>61920</v>
      </c>
      <c r="K967" s="494" t="s">
        <v>1209</v>
      </c>
      <c r="L967" s="495">
        <f>Zip!$J967</f>
        <v>61920</v>
      </c>
    </row>
    <row r="968" spans="2:12" x14ac:dyDescent="0.25">
      <c r="B968" s="438">
        <v>61924</v>
      </c>
      <c r="C968" s="428" t="s">
        <v>1210</v>
      </c>
      <c r="I968" s="223"/>
      <c r="J968" s="493">
        <v>61924</v>
      </c>
      <c r="K968" s="494" t="s">
        <v>1210</v>
      </c>
      <c r="L968" s="495">
        <f>Zip!$J968</f>
        <v>61924</v>
      </c>
    </row>
    <row r="969" spans="2:12" x14ac:dyDescent="0.25">
      <c r="B969" s="438">
        <v>61925</v>
      </c>
      <c r="C969" s="428" t="s">
        <v>1211</v>
      </c>
      <c r="I969" s="223"/>
      <c r="J969" s="493">
        <v>61925</v>
      </c>
      <c r="K969" s="494" t="s">
        <v>1211</v>
      </c>
      <c r="L969" s="495">
        <f>Zip!$J969</f>
        <v>61925</v>
      </c>
    </row>
    <row r="970" spans="2:12" x14ac:dyDescent="0.25">
      <c r="B970" s="438">
        <v>61928</v>
      </c>
      <c r="C970" s="428" t="s">
        <v>1212</v>
      </c>
      <c r="I970" s="223"/>
      <c r="J970" s="493">
        <v>61928</v>
      </c>
      <c r="K970" s="494" t="s">
        <v>1212</v>
      </c>
      <c r="L970" s="495">
        <f>Zip!$J970</f>
        <v>61928</v>
      </c>
    </row>
    <row r="971" spans="2:12" x14ac:dyDescent="0.25">
      <c r="B971" s="438">
        <v>61929</v>
      </c>
      <c r="C971" s="428" t="s">
        <v>1213</v>
      </c>
      <c r="I971" s="223"/>
      <c r="J971" s="493">
        <v>61929</v>
      </c>
      <c r="K971" s="494" t="s">
        <v>1213</v>
      </c>
      <c r="L971" s="495">
        <f>Zip!$J971</f>
        <v>61929</v>
      </c>
    </row>
    <row r="972" spans="2:12" x14ac:dyDescent="0.25">
      <c r="B972" s="438">
        <v>61930</v>
      </c>
      <c r="C972" s="428" t="s">
        <v>1214</v>
      </c>
      <c r="I972" s="223"/>
      <c r="J972" s="493">
        <v>61930</v>
      </c>
      <c r="K972" s="494" t="s">
        <v>1214</v>
      </c>
      <c r="L972" s="495">
        <f>Zip!$J972</f>
        <v>61930</v>
      </c>
    </row>
    <row r="973" spans="2:12" x14ac:dyDescent="0.25">
      <c r="B973" s="438">
        <v>61931</v>
      </c>
      <c r="C973" s="428" t="s">
        <v>1215</v>
      </c>
      <c r="I973" s="223"/>
      <c r="J973" s="493">
        <v>61931</v>
      </c>
      <c r="K973" s="494" t="s">
        <v>1215</v>
      </c>
      <c r="L973" s="495">
        <f>Zip!$J973</f>
        <v>61931</v>
      </c>
    </row>
    <row r="974" spans="2:12" x14ac:dyDescent="0.25">
      <c r="B974" s="438">
        <v>61932</v>
      </c>
      <c r="C974" s="428" t="s">
        <v>1216</v>
      </c>
      <c r="I974" s="223"/>
      <c r="J974" s="493">
        <v>61932</v>
      </c>
      <c r="K974" s="494" t="s">
        <v>1216</v>
      </c>
      <c r="L974" s="495">
        <f>Zip!$J974</f>
        <v>61932</v>
      </c>
    </row>
    <row r="975" spans="2:12" x14ac:dyDescent="0.25">
      <c r="B975" s="438">
        <v>61933</v>
      </c>
      <c r="C975" s="428" t="s">
        <v>1217</v>
      </c>
      <c r="I975" s="223"/>
      <c r="J975" s="493">
        <v>61933</v>
      </c>
      <c r="K975" s="494" t="s">
        <v>1217</v>
      </c>
      <c r="L975" s="495">
        <f>Zip!$J975</f>
        <v>61933</v>
      </c>
    </row>
    <row r="976" spans="2:12" x14ac:dyDescent="0.25">
      <c r="B976" s="438">
        <v>61936</v>
      </c>
      <c r="C976" s="428" t="s">
        <v>1218</v>
      </c>
      <c r="I976" s="223"/>
      <c r="J976" s="493">
        <v>61936</v>
      </c>
      <c r="K976" s="494" t="s">
        <v>1218</v>
      </c>
      <c r="L976" s="495">
        <f>Zip!$J976</f>
        <v>61936</v>
      </c>
    </row>
    <row r="977" spans="2:12" x14ac:dyDescent="0.25">
      <c r="B977" s="438">
        <v>61937</v>
      </c>
      <c r="C977" s="428" t="s">
        <v>1219</v>
      </c>
      <c r="I977" s="223"/>
      <c r="J977" s="493">
        <v>61937</v>
      </c>
      <c r="K977" s="494" t="s">
        <v>1219</v>
      </c>
      <c r="L977" s="495">
        <f>Zip!$J977</f>
        <v>61937</v>
      </c>
    </row>
    <row r="978" spans="2:12" x14ac:dyDescent="0.25">
      <c r="B978" s="438">
        <v>61938</v>
      </c>
      <c r="C978" s="428" t="s">
        <v>1220</v>
      </c>
      <c r="I978" s="223"/>
      <c r="J978" s="493">
        <v>61938</v>
      </c>
      <c r="K978" s="494" t="s">
        <v>1220</v>
      </c>
      <c r="L978" s="495">
        <f>Zip!$J978</f>
        <v>61938</v>
      </c>
    </row>
    <row r="979" spans="2:12" x14ac:dyDescent="0.25">
      <c r="B979" s="438">
        <v>61940</v>
      </c>
      <c r="C979" s="428" t="s">
        <v>1221</v>
      </c>
      <c r="I979" s="223"/>
      <c r="J979" s="493">
        <v>61940</v>
      </c>
      <c r="K979" s="494" t="s">
        <v>1221</v>
      </c>
      <c r="L979" s="495">
        <f>Zip!$J979</f>
        <v>61940</v>
      </c>
    </row>
    <row r="980" spans="2:12" x14ac:dyDescent="0.25">
      <c r="B980" s="438">
        <v>61941</v>
      </c>
      <c r="C980" s="428" t="s">
        <v>1222</v>
      </c>
      <c r="I980" s="223"/>
      <c r="J980" s="493">
        <v>61941</v>
      </c>
      <c r="K980" s="494" t="s">
        <v>1222</v>
      </c>
      <c r="L980" s="495">
        <f>Zip!$J980</f>
        <v>61941</v>
      </c>
    </row>
    <row r="981" spans="2:12" x14ac:dyDescent="0.25">
      <c r="B981" s="438">
        <v>61942</v>
      </c>
      <c r="C981" s="428" t="s">
        <v>1223</v>
      </c>
      <c r="I981" s="223"/>
      <c r="J981" s="493">
        <v>61942</v>
      </c>
      <c r="K981" s="494" t="s">
        <v>1223</v>
      </c>
      <c r="L981" s="495">
        <f>Zip!$J981</f>
        <v>61942</v>
      </c>
    </row>
    <row r="982" spans="2:12" x14ac:dyDescent="0.25">
      <c r="B982" s="438">
        <v>61943</v>
      </c>
      <c r="C982" s="428" t="s">
        <v>1224</v>
      </c>
      <c r="I982" s="223"/>
      <c r="J982" s="493">
        <v>61943</v>
      </c>
      <c r="K982" s="494" t="s">
        <v>1224</v>
      </c>
      <c r="L982" s="495">
        <f>Zip!$J982</f>
        <v>61943</v>
      </c>
    </row>
    <row r="983" spans="2:12" x14ac:dyDescent="0.25">
      <c r="B983" s="438">
        <v>61944</v>
      </c>
      <c r="C983" s="428" t="s">
        <v>1225</v>
      </c>
      <c r="I983" s="223"/>
      <c r="J983" s="493">
        <v>61944</v>
      </c>
      <c r="K983" s="494" t="s">
        <v>1225</v>
      </c>
      <c r="L983" s="495">
        <f>Zip!$J983</f>
        <v>61944</v>
      </c>
    </row>
    <row r="984" spans="2:12" x14ac:dyDescent="0.25">
      <c r="B984" s="438">
        <v>61949</v>
      </c>
      <c r="C984" s="428" t="s">
        <v>1226</v>
      </c>
      <c r="I984" s="223"/>
      <c r="J984" s="493">
        <v>61949</v>
      </c>
      <c r="K984" s="494" t="s">
        <v>1226</v>
      </c>
      <c r="L984" s="495">
        <f>Zip!$J984</f>
        <v>61949</v>
      </c>
    </row>
    <row r="985" spans="2:12" x14ac:dyDescent="0.25">
      <c r="B985" s="438">
        <v>61951</v>
      </c>
      <c r="C985" s="428" t="s">
        <v>1227</v>
      </c>
      <c r="I985" s="223"/>
      <c r="J985" s="493">
        <v>61951</v>
      </c>
      <c r="K985" s="494" t="s">
        <v>1227</v>
      </c>
      <c r="L985" s="495">
        <f>Zip!$J985</f>
        <v>61951</v>
      </c>
    </row>
    <row r="986" spans="2:12" x14ac:dyDescent="0.25">
      <c r="B986" s="438">
        <v>61953</v>
      </c>
      <c r="C986" s="428" t="s">
        <v>1228</v>
      </c>
      <c r="I986" s="223"/>
      <c r="J986" s="493">
        <v>61953</v>
      </c>
      <c r="K986" s="494" t="s">
        <v>1228</v>
      </c>
      <c r="L986" s="495">
        <f>Zip!$J986</f>
        <v>61953</v>
      </c>
    </row>
    <row r="987" spans="2:12" x14ac:dyDescent="0.25">
      <c r="B987" s="438">
        <v>61955</v>
      </c>
      <c r="C987" s="428" t="s">
        <v>766</v>
      </c>
      <c r="I987" s="223"/>
      <c r="J987" s="493">
        <v>61955</v>
      </c>
      <c r="K987" s="494" t="s">
        <v>766</v>
      </c>
      <c r="L987" s="495">
        <f>Zip!$J987</f>
        <v>61955</v>
      </c>
    </row>
    <row r="988" spans="2:12" x14ac:dyDescent="0.25">
      <c r="B988" s="438">
        <v>61956</v>
      </c>
      <c r="C988" s="428" t="s">
        <v>1229</v>
      </c>
      <c r="I988" s="223"/>
      <c r="J988" s="493">
        <v>61956</v>
      </c>
      <c r="K988" s="494" t="s">
        <v>1229</v>
      </c>
      <c r="L988" s="495">
        <f>Zip!$J988</f>
        <v>61956</v>
      </c>
    </row>
    <row r="989" spans="2:12" x14ac:dyDescent="0.25">
      <c r="B989" s="438">
        <v>61957</v>
      </c>
      <c r="C989" s="428" t="s">
        <v>1230</v>
      </c>
      <c r="I989" s="223"/>
      <c r="J989" s="493">
        <v>61957</v>
      </c>
      <c r="K989" s="494" t="s">
        <v>1230</v>
      </c>
      <c r="L989" s="495">
        <f>Zip!$J989</f>
        <v>61957</v>
      </c>
    </row>
    <row r="990" spans="2:12" x14ac:dyDescent="0.25">
      <c r="B990" s="438">
        <v>62001</v>
      </c>
      <c r="C990" s="428" t="s">
        <v>1231</v>
      </c>
      <c r="I990" s="223"/>
      <c r="J990" s="493">
        <v>62001</v>
      </c>
      <c r="K990" s="494" t="s">
        <v>1231</v>
      </c>
      <c r="L990" s="495">
        <f>Zip!$J990</f>
        <v>62001</v>
      </c>
    </row>
    <row r="991" spans="2:12" x14ac:dyDescent="0.25">
      <c r="B991" s="438">
        <v>62002</v>
      </c>
      <c r="C991" s="428" t="s">
        <v>1233</v>
      </c>
      <c r="I991" s="223"/>
      <c r="J991" s="493">
        <v>62002</v>
      </c>
      <c r="K991" s="494" t="s">
        <v>1233</v>
      </c>
      <c r="L991" s="495">
        <f>Zip!$J991</f>
        <v>62002</v>
      </c>
    </row>
    <row r="992" spans="2:12" x14ac:dyDescent="0.25">
      <c r="B992" s="438">
        <v>62006</v>
      </c>
      <c r="C992" s="428" t="s">
        <v>1234</v>
      </c>
      <c r="I992" s="223"/>
      <c r="J992" s="493">
        <v>62006</v>
      </c>
      <c r="K992" s="494" t="s">
        <v>1234</v>
      </c>
      <c r="L992" s="495">
        <f>Zip!$J992</f>
        <v>62006</v>
      </c>
    </row>
    <row r="993" spans="2:12" x14ac:dyDescent="0.25">
      <c r="B993" s="438">
        <v>62009</v>
      </c>
      <c r="C993" s="428" t="s">
        <v>1236</v>
      </c>
      <c r="I993" s="223"/>
      <c r="J993" s="493">
        <v>62009</v>
      </c>
      <c r="K993" s="494" t="s">
        <v>1236</v>
      </c>
      <c r="L993" s="495">
        <f>Zip!$J993</f>
        <v>62009</v>
      </c>
    </row>
    <row r="994" spans="2:12" x14ac:dyDescent="0.25">
      <c r="B994" s="438">
        <v>62010</v>
      </c>
      <c r="C994" s="428" t="s">
        <v>1237</v>
      </c>
      <c r="I994" s="223"/>
      <c r="J994" s="493">
        <v>62010</v>
      </c>
      <c r="K994" s="494" t="s">
        <v>1237</v>
      </c>
      <c r="L994" s="495">
        <f>Zip!$J994</f>
        <v>62010</v>
      </c>
    </row>
    <row r="995" spans="2:12" x14ac:dyDescent="0.25">
      <c r="B995" s="438">
        <v>62011</v>
      </c>
      <c r="C995" s="428" t="s">
        <v>1238</v>
      </c>
      <c r="I995" s="223"/>
      <c r="J995" s="493">
        <v>62011</v>
      </c>
      <c r="K995" s="494" t="s">
        <v>1238</v>
      </c>
      <c r="L995" s="495">
        <f>Zip!$J995</f>
        <v>62011</v>
      </c>
    </row>
    <row r="996" spans="2:12" x14ac:dyDescent="0.25">
      <c r="B996" s="438">
        <v>62012</v>
      </c>
      <c r="C996" s="428" t="s">
        <v>1239</v>
      </c>
      <c r="I996" s="223"/>
      <c r="J996" s="493">
        <v>62012</v>
      </c>
      <c r="K996" s="494" t="s">
        <v>1239</v>
      </c>
      <c r="L996" s="495">
        <f>Zip!$J996</f>
        <v>62012</v>
      </c>
    </row>
    <row r="997" spans="2:12" x14ac:dyDescent="0.25">
      <c r="B997" s="438">
        <v>62013</v>
      </c>
      <c r="C997" s="428" t="s">
        <v>1240</v>
      </c>
      <c r="I997" s="223"/>
      <c r="J997" s="493">
        <v>62013</v>
      </c>
      <c r="K997" s="494" t="s">
        <v>1240</v>
      </c>
      <c r="L997" s="495">
        <f>Zip!$J997</f>
        <v>62013</v>
      </c>
    </row>
    <row r="998" spans="2:12" x14ac:dyDescent="0.25">
      <c r="B998" s="438">
        <v>62014</v>
      </c>
      <c r="C998" s="428" t="s">
        <v>1241</v>
      </c>
      <c r="I998" s="223"/>
      <c r="J998" s="493">
        <v>62014</v>
      </c>
      <c r="K998" s="494" t="s">
        <v>1241</v>
      </c>
      <c r="L998" s="495">
        <f>Zip!$J998</f>
        <v>62014</v>
      </c>
    </row>
    <row r="999" spans="2:12" x14ac:dyDescent="0.25">
      <c r="B999" s="438">
        <v>62015</v>
      </c>
      <c r="C999" s="428" t="s">
        <v>1242</v>
      </c>
      <c r="I999" s="223"/>
      <c r="J999" s="493">
        <v>62015</v>
      </c>
      <c r="K999" s="494" t="s">
        <v>1242</v>
      </c>
      <c r="L999" s="495">
        <f>Zip!$J999</f>
        <v>62015</v>
      </c>
    </row>
    <row r="1000" spans="2:12" x14ac:dyDescent="0.25">
      <c r="B1000" s="438">
        <v>62016</v>
      </c>
      <c r="C1000" s="428" t="s">
        <v>1243</v>
      </c>
      <c r="I1000" s="223"/>
      <c r="J1000" s="493">
        <v>62016</v>
      </c>
      <c r="K1000" s="494" t="s">
        <v>1243</v>
      </c>
      <c r="L1000" s="495">
        <f>Zip!$J1000</f>
        <v>62016</v>
      </c>
    </row>
    <row r="1001" spans="2:12" x14ac:dyDescent="0.25">
      <c r="B1001" s="438">
        <v>62017</v>
      </c>
      <c r="C1001" s="428" t="s">
        <v>1244</v>
      </c>
      <c r="I1001" s="223"/>
      <c r="J1001" s="493">
        <v>62017</v>
      </c>
      <c r="K1001" s="494" t="s">
        <v>1244</v>
      </c>
      <c r="L1001" s="495">
        <f>Zip!$J1001</f>
        <v>62017</v>
      </c>
    </row>
    <row r="1002" spans="2:12" x14ac:dyDescent="0.25">
      <c r="B1002" s="438">
        <v>62018</v>
      </c>
      <c r="C1002" s="428" t="s">
        <v>1245</v>
      </c>
      <c r="I1002" s="223"/>
      <c r="J1002" s="493">
        <v>62018</v>
      </c>
      <c r="K1002" s="494" t="s">
        <v>1245</v>
      </c>
      <c r="L1002" s="495">
        <f>Zip!$J1002</f>
        <v>62018</v>
      </c>
    </row>
    <row r="1003" spans="2:12" x14ac:dyDescent="0.25">
      <c r="B1003" s="438">
        <v>62019</v>
      </c>
      <c r="C1003" s="428" t="s">
        <v>1246</v>
      </c>
      <c r="I1003" s="223"/>
      <c r="J1003" s="493">
        <v>62019</v>
      </c>
      <c r="K1003" s="494" t="s">
        <v>1246</v>
      </c>
      <c r="L1003" s="495">
        <f>Zip!$J1003</f>
        <v>62019</v>
      </c>
    </row>
    <row r="1004" spans="2:12" x14ac:dyDescent="0.25">
      <c r="B1004" s="438">
        <v>62021</v>
      </c>
      <c r="C1004" s="428" t="s">
        <v>1247</v>
      </c>
      <c r="I1004" s="223"/>
      <c r="J1004" s="493">
        <v>62021</v>
      </c>
      <c r="K1004" s="494" t="s">
        <v>1247</v>
      </c>
      <c r="L1004" s="495">
        <f>Zip!$J1004</f>
        <v>62021</v>
      </c>
    </row>
    <row r="1005" spans="2:12" x14ac:dyDescent="0.25">
      <c r="B1005" s="438">
        <v>62022</v>
      </c>
      <c r="C1005" s="428" t="s">
        <v>1248</v>
      </c>
      <c r="I1005" s="223"/>
      <c r="J1005" s="493">
        <v>62022</v>
      </c>
      <c r="K1005" s="494" t="s">
        <v>1248</v>
      </c>
      <c r="L1005" s="495">
        <f>Zip!$J1005</f>
        <v>62022</v>
      </c>
    </row>
    <row r="1006" spans="2:12" x14ac:dyDescent="0.25">
      <c r="B1006" s="438">
        <v>62023</v>
      </c>
      <c r="C1006" s="428" t="s">
        <v>1249</v>
      </c>
      <c r="I1006" s="223"/>
      <c r="J1006" s="493">
        <v>62023</v>
      </c>
      <c r="K1006" s="494" t="s">
        <v>1249</v>
      </c>
      <c r="L1006" s="495">
        <f>Zip!$J1006</f>
        <v>62023</v>
      </c>
    </row>
    <row r="1007" spans="2:12" x14ac:dyDescent="0.25">
      <c r="B1007" s="438">
        <v>62024</v>
      </c>
      <c r="C1007" s="428" t="s">
        <v>1250</v>
      </c>
      <c r="I1007" s="223"/>
      <c r="J1007" s="493">
        <v>62024</v>
      </c>
      <c r="K1007" s="494" t="s">
        <v>1250</v>
      </c>
      <c r="L1007" s="495">
        <f>Zip!$J1007</f>
        <v>62024</v>
      </c>
    </row>
    <row r="1008" spans="2:12" x14ac:dyDescent="0.25">
      <c r="B1008" s="438">
        <v>62025</v>
      </c>
      <c r="C1008" s="428" t="s">
        <v>1251</v>
      </c>
      <c r="I1008" s="223"/>
      <c r="J1008" s="493">
        <v>62025</v>
      </c>
      <c r="K1008" s="494" t="s">
        <v>1251</v>
      </c>
      <c r="L1008" s="495">
        <f>Zip!$J1008</f>
        <v>62025</v>
      </c>
    </row>
    <row r="1009" spans="2:12" x14ac:dyDescent="0.25">
      <c r="B1009" s="438">
        <v>62026</v>
      </c>
      <c r="C1009" s="428" t="s">
        <v>1251</v>
      </c>
      <c r="I1009" s="223"/>
      <c r="J1009" s="493">
        <v>62026</v>
      </c>
      <c r="K1009" s="494" t="s">
        <v>1251</v>
      </c>
      <c r="L1009" s="495">
        <f>Zip!$J1009</f>
        <v>62026</v>
      </c>
    </row>
    <row r="1010" spans="2:12" x14ac:dyDescent="0.25">
      <c r="B1010" s="438">
        <v>62027</v>
      </c>
      <c r="C1010" s="428" t="s">
        <v>1252</v>
      </c>
      <c r="I1010" s="223"/>
      <c r="J1010" s="493">
        <v>62027</v>
      </c>
      <c r="K1010" s="494" t="s">
        <v>1252</v>
      </c>
      <c r="L1010" s="495">
        <f>Zip!$J1010</f>
        <v>62027</v>
      </c>
    </row>
    <row r="1011" spans="2:12" x14ac:dyDescent="0.25">
      <c r="B1011" s="438">
        <v>62028</v>
      </c>
      <c r="C1011" s="428" t="s">
        <v>1253</v>
      </c>
      <c r="I1011" s="223"/>
      <c r="J1011" s="493">
        <v>62028</v>
      </c>
      <c r="K1011" s="494" t="s">
        <v>1253</v>
      </c>
      <c r="L1011" s="495">
        <f>Zip!$J1011</f>
        <v>62028</v>
      </c>
    </row>
    <row r="1012" spans="2:12" x14ac:dyDescent="0.25">
      <c r="B1012" s="438">
        <v>62030</v>
      </c>
      <c r="C1012" s="428" t="s">
        <v>1254</v>
      </c>
      <c r="I1012" s="223"/>
      <c r="J1012" s="493">
        <v>62030</v>
      </c>
      <c r="K1012" s="494" t="s">
        <v>1254</v>
      </c>
      <c r="L1012" s="495">
        <f>Zip!$J1012</f>
        <v>62030</v>
      </c>
    </row>
    <row r="1013" spans="2:12" x14ac:dyDescent="0.25">
      <c r="B1013" s="438">
        <v>62031</v>
      </c>
      <c r="C1013" s="428" t="s">
        <v>1255</v>
      </c>
      <c r="I1013" s="223"/>
      <c r="J1013" s="493">
        <v>62031</v>
      </c>
      <c r="K1013" s="494" t="s">
        <v>1255</v>
      </c>
      <c r="L1013" s="495">
        <f>Zip!$J1013</f>
        <v>62031</v>
      </c>
    </row>
    <row r="1014" spans="2:12" x14ac:dyDescent="0.25">
      <c r="B1014" s="438">
        <v>62032</v>
      </c>
      <c r="C1014" s="428" t="s">
        <v>1256</v>
      </c>
      <c r="I1014" s="223"/>
      <c r="J1014" s="493">
        <v>62032</v>
      </c>
      <c r="K1014" s="494" t="s">
        <v>1256</v>
      </c>
      <c r="L1014" s="495">
        <f>Zip!$J1014</f>
        <v>62032</v>
      </c>
    </row>
    <row r="1015" spans="2:12" x14ac:dyDescent="0.25">
      <c r="B1015" s="438">
        <v>62033</v>
      </c>
      <c r="C1015" s="428" t="s">
        <v>1257</v>
      </c>
      <c r="I1015" s="223"/>
      <c r="J1015" s="493">
        <v>62033</v>
      </c>
      <c r="K1015" s="494" t="s">
        <v>1257</v>
      </c>
      <c r="L1015" s="495">
        <f>Zip!$J1015</f>
        <v>62033</v>
      </c>
    </row>
    <row r="1016" spans="2:12" x14ac:dyDescent="0.25">
      <c r="B1016" s="438">
        <v>62034</v>
      </c>
      <c r="C1016" s="428" t="s">
        <v>1258</v>
      </c>
      <c r="I1016" s="223"/>
      <c r="J1016" s="493">
        <v>62034</v>
      </c>
      <c r="K1016" s="494" t="s">
        <v>1258</v>
      </c>
      <c r="L1016" s="495">
        <f>Zip!$J1016</f>
        <v>62034</v>
      </c>
    </row>
    <row r="1017" spans="2:12" x14ac:dyDescent="0.25">
      <c r="B1017" s="438">
        <v>62035</v>
      </c>
      <c r="C1017" s="428" t="s">
        <v>1259</v>
      </c>
      <c r="I1017" s="223"/>
      <c r="J1017" s="493">
        <v>62035</v>
      </c>
      <c r="K1017" s="494" t="s">
        <v>1259</v>
      </c>
      <c r="L1017" s="495">
        <f>Zip!$J1017</f>
        <v>62035</v>
      </c>
    </row>
    <row r="1018" spans="2:12" x14ac:dyDescent="0.25">
      <c r="B1018" s="438">
        <v>62036</v>
      </c>
      <c r="C1018" s="428" t="s">
        <v>1260</v>
      </c>
      <c r="I1018" s="223"/>
      <c r="J1018" s="493">
        <v>62036</v>
      </c>
      <c r="K1018" s="494" t="s">
        <v>1260</v>
      </c>
      <c r="L1018" s="495">
        <f>Zip!$J1018</f>
        <v>62036</v>
      </c>
    </row>
    <row r="1019" spans="2:12" x14ac:dyDescent="0.25">
      <c r="B1019" s="438">
        <v>62037</v>
      </c>
      <c r="C1019" s="428" t="s">
        <v>1261</v>
      </c>
      <c r="I1019" s="223"/>
      <c r="J1019" s="493">
        <v>62037</v>
      </c>
      <c r="K1019" s="494" t="s">
        <v>1261</v>
      </c>
      <c r="L1019" s="495">
        <f>Zip!$J1019</f>
        <v>62037</v>
      </c>
    </row>
    <row r="1020" spans="2:12" x14ac:dyDescent="0.25">
      <c r="B1020" s="438">
        <v>62040</v>
      </c>
      <c r="C1020" s="428" t="s">
        <v>1262</v>
      </c>
      <c r="I1020" s="223"/>
      <c r="J1020" s="493">
        <v>62040</v>
      </c>
      <c r="K1020" s="494" t="s">
        <v>1262</v>
      </c>
      <c r="L1020" s="495">
        <f>Zip!$J1020</f>
        <v>62040</v>
      </c>
    </row>
    <row r="1021" spans="2:12" x14ac:dyDescent="0.25">
      <c r="B1021" s="438">
        <v>62044</v>
      </c>
      <c r="C1021" s="428" t="s">
        <v>1263</v>
      </c>
      <c r="I1021" s="223"/>
      <c r="J1021" s="493">
        <v>62044</v>
      </c>
      <c r="K1021" s="494" t="s">
        <v>1263</v>
      </c>
      <c r="L1021" s="495">
        <f>Zip!$J1021</f>
        <v>62044</v>
      </c>
    </row>
    <row r="1022" spans="2:12" x14ac:dyDescent="0.25">
      <c r="B1022" s="438">
        <v>62045</v>
      </c>
      <c r="C1022" s="428" t="s">
        <v>1264</v>
      </c>
      <c r="I1022" s="223"/>
      <c r="J1022" s="493">
        <v>62045</v>
      </c>
      <c r="K1022" s="494" t="s">
        <v>1264</v>
      </c>
      <c r="L1022" s="495">
        <f>Zip!$J1022</f>
        <v>62045</v>
      </c>
    </row>
    <row r="1023" spans="2:12" x14ac:dyDescent="0.25">
      <c r="B1023" s="438">
        <v>62046</v>
      </c>
      <c r="C1023" s="428" t="s">
        <v>1265</v>
      </c>
      <c r="I1023" s="223"/>
      <c r="J1023" s="493">
        <v>62046</v>
      </c>
      <c r="K1023" s="494" t="s">
        <v>1265</v>
      </c>
      <c r="L1023" s="495">
        <f>Zip!$J1023</f>
        <v>62046</v>
      </c>
    </row>
    <row r="1024" spans="2:12" x14ac:dyDescent="0.25">
      <c r="B1024" s="438">
        <v>62047</v>
      </c>
      <c r="C1024" s="428" t="s">
        <v>1266</v>
      </c>
      <c r="I1024" s="223"/>
      <c r="J1024" s="493">
        <v>62047</v>
      </c>
      <c r="K1024" s="494" t="s">
        <v>1266</v>
      </c>
      <c r="L1024" s="495">
        <f>Zip!$J1024</f>
        <v>62047</v>
      </c>
    </row>
    <row r="1025" spans="2:12" x14ac:dyDescent="0.25">
      <c r="B1025" s="438">
        <v>62048</v>
      </c>
      <c r="C1025" s="428" t="s">
        <v>1267</v>
      </c>
      <c r="I1025" s="223"/>
      <c r="J1025" s="493">
        <v>62048</v>
      </c>
      <c r="K1025" s="494" t="s">
        <v>1267</v>
      </c>
      <c r="L1025" s="495">
        <f>Zip!$J1025</f>
        <v>62048</v>
      </c>
    </row>
    <row r="1026" spans="2:12" x14ac:dyDescent="0.25">
      <c r="B1026" s="438">
        <v>62049</v>
      </c>
      <c r="C1026" s="428" t="s">
        <v>1268</v>
      </c>
      <c r="I1026" s="223"/>
      <c r="J1026" s="493">
        <v>62049</v>
      </c>
      <c r="K1026" s="494" t="s">
        <v>1268</v>
      </c>
      <c r="L1026" s="495">
        <f>Zip!$J1026</f>
        <v>62049</v>
      </c>
    </row>
    <row r="1027" spans="2:12" x14ac:dyDescent="0.25">
      <c r="B1027" s="438">
        <v>62050</v>
      </c>
      <c r="C1027" s="428" t="s">
        <v>1269</v>
      </c>
      <c r="I1027" s="223"/>
      <c r="J1027" s="493">
        <v>62050</v>
      </c>
      <c r="K1027" s="494" t="s">
        <v>1269</v>
      </c>
      <c r="L1027" s="495">
        <f>Zip!$J1027</f>
        <v>62050</v>
      </c>
    </row>
    <row r="1028" spans="2:12" x14ac:dyDescent="0.25">
      <c r="B1028" s="438">
        <v>62051</v>
      </c>
      <c r="C1028" s="428" t="s">
        <v>1270</v>
      </c>
      <c r="I1028" s="223"/>
      <c r="J1028" s="493">
        <v>62051</v>
      </c>
      <c r="K1028" s="494" t="s">
        <v>1270</v>
      </c>
      <c r="L1028" s="495">
        <f>Zip!$J1028</f>
        <v>62051</v>
      </c>
    </row>
    <row r="1029" spans="2:12" x14ac:dyDescent="0.25">
      <c r="B1029" s="438">
        <v>62052</v>
      </c>
      <c r="C1029" s="428" t="s">
        <v>1271</v>
      </c>
      <c r="I1029" s="223"/>
      <c r="J1029" s="493">
        <v>62052</v>
      </c>
      <c r="K1029" s="494" t="s">
        <v>1271</v>
      </c>
      <c r="L1029" s="495">
        <f>Zip!$J1029</f>
        <v>62052</v>
      </c>
    </row>
    <row r="1030" spans="2:12" x14ac:dyDescent="0.25">
      <c r="B1030" s="438">
        <v>62053</v>
      </c>
      <c r="C1030" s="428" t="s">
        <v>1272</v>
      </c>
      <c r="I1030" s="223"/>
      <c r="J1030" s="493">
        <v>62053</v>
      </c>
      <c r="K1030" s="494" t="s">
        <v>1272</v>
      </c>
      <c r="L1030" s="495">
        <f>Zip!$J1030</f>
        <v>62053</v>
      </c>
    </row>
    <row r="1031" spans="2:12" x14ac:dyDescent="0.25">
      <c r="B1031" s="438">
        <v>62054</v>
      </c>
      <c r="C1031" s="428" t="s">
        <v>554</v>
      </c>
      <c r="I1031" s="223"/>
      <c r="J1031" s="493">
        <v>62054</v>
      </c>
      <c r="K1031" s="494" t="s">
        <v>554</v>
      </c>
      <c r="L1031" s="495">
        <f>Zip!$J1031</f>
        <v>62054</v>
      </c>
    </row>
    <row r="1032" spans="2:12" x14ac:dyDescent="0.25">
      <c r="B1032" s="438">
        <v>62056</v>
      </c>
      <c r="C1032" s="428" t="s">
        <v>1273</v>
      </c>
      <c r="I1032" s="223"/>
      <c r="J1032" s="493">
        <v>62056</v>
      </c>
      <c r="K1032" s="494" t="s">
        <v>1273</v>
      </c>
      <c r="L1032" s="495">
        <f>Zip!$J1032</f>
        <v>62056</v>
      </c>
    </row>
    <row r="1033" spans="2:12" x14ac:dyDescent="0.25">
      <c r="B1033" s="438">
        <v>62058</v>
      </c>
      <c r="C1033" s="428" t="s">
        <v>630</v>
      </c>
      <c r="I1033" s="223"/>
      <c r="J1033" s="493">
        <v>62058</v>
      </c>
      <c r="K1033" s="494" t="s">
        <v>630</v>
      </c>
      <c r="L1033" s="495">
        <f>Zip!$J1033</f>
        <v>62058</v>
      </c>
    </row>
    <row r="1034" spans="2:12" x14ac:dyDescent="0.25">
      <c r="B1034" s="438">
        <v>62059</v>
      </c>
      <c r="C1034" s="428" t="s">
        <v>1274</v>
      </c>
      <c r="I1034" s="223"/>
      <c r="J1034" s="493">
        <v>62059</v>
      </c>
      <c r="K1034" s="494" t="s">
        <v>1274</v>
      </c>
      <c r="L1034" s="495">
        <f>Zip!$J1034</f>
        <v>62059</v>
      </c>
    </row>
    <row r="1035" spans="2:12" x14ac:dyDescent="0.25">
      <c r="B1035" s="438">
        <v>62060</v>
      </c>
      <c r="C1035" s="428" t="s">
        <v>1232</v>
      </c>
      <c r="I1035" s="223"/>
      <c r="J1035" s="493">
        <v>62060</v>
      </c>
      <c r="K1035" s="494" t="s">
        <v>1232</v>
      </c>
      <c r="L1035" s="495">
        <f>Zip!$J1035</f>
        <v>62060</v>
      </c>
    </row>
    <row r="1036" spans="2:12" x14ac:dyDescent="0.25">
      <c r="B1036" s="438">
        <v>62061</v>
      </c>
      <c r="C1036" s="428" t="s">
        <v>1275</v>
      </c>
      <c r="I1036" s="223"/>
      <c r="J1036" s="493">
        <v>62061</v>
      </c>
      <c r="K1036" s="494" t="s">
        <v>1275</v>
      </c>
      <c r="L1036" s="495">
        <f>Zip!$J1036</f>
        <v>62061</v>
      </c>
    </row>
    <row r="1037" spans="2:12" x14ac:dyDescent="0.25">
      <c r="B1037" s="438">
        <v>62062</v>
      </c>
      <c r="C1037" s="428" t="s">
        <v>1276</v>
      </c>
      <c r="I1037" s="223"/>
      <c r="J1037" s="493">
        <v>62062</v>
      </c>
      <c r="K1037" s="494" t="s">
        <v>1276</v>
      </c>
      <c r="L1037" s="495">
        <f>Zip!$J1037</f>
        <v>62062</v>
      </c>
    </row>
    <row r="1038" spans="2:12" x14ac:dyDescent="0.25">
      <c r="B1038" s="438">
        <v>62063</v>
      </c>
      <c r="C1038" s="428" t="s">
        <v>1277</v>
      </c>
      <c r="I1038" s="223"/>
      <c r="J1038" s="493">
        <v>62063</v>
      </c>
      <c r="K1038" s="494" t="s">
        <v>1277</v>
      </c>
      <c r="L1038" s="495">
        <f>Zip!$J1038</f>
        <v>62063</v>
      </c>
    </row>
    <row r="1039" spans="2:12" x14ac:dyDescent="0.25">
      <c r="B1039" s="438">
        <v>62065</v>
      </c>
      <c r="C1039" s="428" t="s">
        <v>450</v>
      </c>
      <c r="I1039" s="223"/>
      <c r="J1039" s="493">
        <v>62065</v>
      </c>
      <c r="K1039" s="494" t="s">
        <v>450</v>
      </c>
      <c r="L1039" s="495">
        <f>Zip!$J1039</f>
        <v>62065</v>
      </c>
    </row>
    <row r="1040" spans="2:12" x14ac:dyDescent="0.25">
      <c r="B1040" s="438">
        <v>62067</v>
      </c>
      <c r="C1040" s="428" t="s">
        <v>1278</v>
      </c>
      <c r="I1040" s="223"/>
      <c r="J1040" s="493">
        <v>62067</v>
      </c>
      <c r="K1040" s="494" t="s">
        <v>1278</v>
      </c>
      <c r="L1040" s="495">
        <f>Zip!$J1040</f>
        <v>62067</v>
      </c>
    </row>
    <row r="1041" spans="2:12" x14ac:dyDescent="0.25">
      <c r="B1041" s="438">
        <v>62069</v>
      </c>
      <c r="C1041" s="428" t="s">
        <v>1279</v>
      </c>
      <c r="I1041" s="223"/>
      <c r="J1041" s="493">
        <v>62069</v>
      </c>
      <c r="K1041" s="494" t="s">
        <v>1279</v>
      </c>
      <c r="L1041" s="495">
        <f>Zip!$J1041</f>
        <v>62069</v>
      </c>
    </row>
    <row r="1042" spans="2:12" x14ac:dyDescent="0.25">
      <c r="B1042" s="438">
        <v>62070</v>
      </c>
      <c r="C1042" s="428" t="s">
        <v>1280</v>
      </c>
      <c r="I1042" s="223"/>
      <c r="J1042" s="493">
        <v>62070</v>
      </c>
      <c r="K1042" s="494" t="s">
        <v>1280</v>
      </c>
      <c r="L1042" s="495">
        <f>Zip!$J1042</f>
        <v>62070</v>
      </c>
    </row>
    <row r="1043" spans="2:12" x14ac:dyDescent="0.25">
      <c r="B1043" s="438">
        <v>62071</v>
      </c>
      <c r="C1043" s="428" t="s">
        <v>1281</v>
      </c>
      <c r="I1043" s="223"/>
      <c r="J1043" s="493">
        <v>62071</v>
      </c>
      <c r="K1043" s="494" t="s">
        <v>1281</v>
      </c>
      <c r="L1043" s="495">
        <f>Zip!$J1043</f>
        <v>62071</v>
      </c>
    </row>
    <row r="1044" spans="2:12" x14ac:dyDescent="0.25">
      <c r="B1044" s="438">
        <v>62074</v>
      </c>
      <c r="C1044" s="428" t="s">
        <v>1282</v>
      </c>
      <c r="I1044" s="223"/>
      <c r="J1044" s="493">
        <v>62074</v>
      </c>
      <c r="K1044" s="494" t="s">
        <v>1282</v>
      </c>
      <c r="L1044" s="495">
        <f>Zip!$J1044</f>
        <v>62074</v>
      </c>
    </row>
    <row r="1045" spans="2:12" x14ac:dyDescent="0.25">
      <c r="B1045" s="438">
        <v>62075</v>
      </c>
      <c r="C1045" s="428" t="s">
        <v>1283</v>
      </c>
      <c r="I1045" s="223"/>
      <c r="J1045" s="493">
        <v>62075</v>
      </c>
      <c r="K1045" s="494" t="s">
        <v>1283</v>
      </c>
      <c r="L1045" s="495">
        <f>Zip!$J1045</f>
        <v>62075</v>
      </c>
    </row>
    <row r="1046" spans="2:12" x14ac:dyDescent="0.25">
      <c r="B1046" s="438">
        <v>62076</v>
      </c>
      <c r="C1046" s="428" t="s">
        <v>1284</v>
      </c>
      <c r="I1046" s="223"/>
      <c r="J1046" s="493">
        <v>62076</v>
      </c>
      <c r="K1046" s="494" t="s">
        <v>1284</v>
      </c>
      <c r="L1046" s="495">
        <f>Zip!$J1046</f>
        <v>62076</v>
      </c>
    </row>
    <row r="1047" spans="2:12" x14ac:dyDescent="0.25">
      <c r="B1047" s="438">
        <v>62077</v>
      </c>
      <c r="C1047" s="428" t="s">
        <v>1285</v>
      </c>
      <c r="I1047" s="223"/>
      <c r="J1047" s="493">
        <v>62077</v>
      </c>
      <c r="K1047" s="494" t="s">
        <v>1285</v>
      </c>
      <c r="L1047" s="495">
        <f>Zip!$J1047</f>
        <v>62077</v>
      </c>
    </row>
    <row r="1048" spans="2:12" x14ac:dyDescent="0.25">
      <c r="B1048" s="438">
        <v>62078</v>
      </c>
      <c r="C1048" s="428" t="s">
        <v>1286</v>
      </c>
      <c r="I1048" s="223"/>
      <c r="J1048" s="493">
        <v>62078</v>
      </c>
      <c r="K1048" s="494" t="s">
        <v>1286</v>
      </c>
      <c r="L1048" s="495">
        <f>Zip!$J1048</f>
        <v>62078</v>
      </c>
    </row>
    <row r="1049" spans="2:12" x14ac:dyDescent="0.25">
      <c r="B1049" s="438">
        <v>62079</v>
      </c>
      <c r="C1049" s="428" t="s">
        <v>1287</v>
      </c>
      <c r="I1049" s="223"/>
      <c r="J1049" s="493">
        <v>62079</v>
      </c>
      <c r="K1049" s="494" t="s">
        <v>1287</v>
      </c>
      <c r="L1049" s="495">
        <f>Zip!$J1049</f>
        <v>62079</v>
      </c>
    </row>
    <row r="1050" spans="2:12" x14ac:dyDescent="0.25">
      <c r="B1050" s="438">
        <v>62080</v>
      </c>
      <c r="C1050" s="428" t="s">
        <v>1288</v>
      </c>
      <c r="I1050" s="223"/>
      <c r="J1050" s="493">
        <v>62080</v>
      </c>
      <c r="K1050" s="494" t="s">
        <v>1288</v>
      </c>
      <c r="L1050" s="495">
        <f>Zip!$J1050</f>
        <v>62080</v>
      </c>
    </row>
    <row r="1051" spans="2:12" x14ac:dyDescent="0.25">
      <c r="B1051" s="438">
        <v>62081</v>
      </c>
      <c r="C1051" s="428" t="s">
        <v>1289</v>
      </c>
      <c r="I1051" s="223"/>
      <c r="J1051" s="493">
        <v>62081</v>
      </c>
      <c r="K1051" s="494" t="s">
        <v>1289</v>
      </c>
      <c r="L1051" s="495">
        <f>Zip!$J1051</f>
        <v>62081</v>
      </c>
    </row>
    <row r="1052" spans="2:12" x14ac:dyDescent="0.25">
      <c r="B1052" s="438">
        <v>62082</v>
      </c>
      <c r="C1052" s="428" t="s">
        <v>1290</v>
      </c>
      <c r="I1052" s="223"/>
      <c r="J1052" s="493">
        <v>62082</v>
      </c>
      <c r="K1052" s="494" t="s">
        <v>1290</v>
      </c>
      <c r="L1052" s="495">
        <f>Zip!$J1052</f>
        <v>62082</v>
      </c>
    </row>
    <row r="1053" spans="2:12" x14ac:dyDescent="0.25">
      <c r="B1053" s="438">
        <v>62083</v>
      </c>
      <c r="C1053" s="428" t="s">
        <v>1291</v>
      </c>
      <c r="I1053" s="223"/>
      <c r="J1053" s="493">
        <v>62083</v>
      </c>
      <c r="K1053" s="494" t="s">
        <v>1291</v>
      </c>
      <c r="L1053" s="495">
        <f>Zip!$J1053</f>
        <v>62083</v>
      </c>
    </row>
    <row r="1054" spans="2:12" x14ac:dyDescent="0.25">
      <c r="B1054" s="438">
        <v>62084</v>
      </c>
      <c r="C1054" s="428" t="s">
        <v>1292</v>
      </c>
      <c r="I1054" s="223"/>
      <c r="J1054" s="493">
        <v>62084</v>
      </c>
      <c r="K1054" s="494" t="s">
        <v>1292</v>
      </c>
      <c r="L1054" s="495">
        <f>Zip!$J1054</f>
        <v>62084</v>
      </c>
    </row>
    <row r="1055" spans="2:12" x14ac:dyDescent="0.25">
      <c r="B1055" s="438">
        <v>62085</v>
      </c>
      <c r="C1055" s="428" t="s">
        <v>1293</v>
      </c>
      <c r="I1055" s="223"/>
      <c r="J1055" s="493">
        <v>62085</v>
      </c>
      <c r="K1055" s="494" t="s">
        <v>1293</v>
      </c>
      <c r="L1055" s="495">
        <f>Zip!$J1055</f>
        <v>62085</v>
      </c>
    </row>
    <row r="1056" spans="2:12" x14ac:dyDescent="0.25">
      <c r="B1056" s="438">
        <v>62086</v>
      </c>
      <c r="C1056" s="428" t="s">
        <v>1294</v>
      </c>
      <c r="I1056" s="223"/>
      <c r="J1056" s="493">
        <v>62086</v>
      </c>
      <c r="K1056" s="494" t="s">
        <v>1294</v>
      </c>
      <c r="L1056" s="495">
        <f>Zip!$J1056</f>
        <v>62086</v>
      </c>
    </row>
    <row r="1057" spans="2:12" x14ac:dyDescent="0.25">
      <c r="B1057" s="438">
        <v>62087</v>
      </c>
      <c r="C1057" s="428" t="s">
        <v>1295</v>
      </c>
      <c r="I1057" s="223"/>
      <c r="J1057" s="493">
        <v>62087</v>
      </c>
      <c r="K1057" s="494" t="s">
        <v>1295</v>
      </c>
      <c r="L1057" s="495">
        <f>Zip!$J1057</f>
        <v>62087</v>
      </c>
    </row>
    <row r="1058" spans="2:12" x14ac:dyDescent="0.25">
      <c r="B1058" s="438">
        <v>62088</v>
      </c>
      <c r="C1058" s="428" t="s">
        <v>1296</v>
      </c>
      <c r="I1058" s="223"/>
      <c r="J1058" s="493">
        <v>62088</v>
      </c>
      <c r="K1058" s="494" t="s">
        <v>1296</v>
      </c>
      <c r="L1058" s="495">
        <f>Zip!$J1058</f>
        <v>62088</v>
      </c>
    </row>
    <row r="1059" spans="2:12" x14ac:dyDescent="0.25">
      <c r="B1059" s="438">
        <v>62089</v>
      </c>
      <c r="C1059" s="428" t="s">
        <v>1297</v>
      </c>
      <c r="I1059" s="223"/>
      <c r="J1059" s="493">
        <v>62089</v>
      </c>
      <c r="K1059" s="494" t="s">
        <v>1297</v>
      </c>
      <c r="L1059" s="495">
        <f>Zip!$J1059</f>
        <v>62089</v>
      </c>
    </row>
    <row r="1060" spans="2:12" x14ac:dyDescent="0.25">
      <c r="B1060" s="438">
        <v>62090</v>
      </c>
      <c r="C1060" s="428" t="s">
        <v>1298</v>
      </c>
      <c r="I1060" s="223"/>
      <c r="J1060" s="493">
        <v>62090</v>
      </c>
      <c r="K1060" s="494" t="s">
        <v>1298</v>
      </c>
      <c r="L1060" s="495">
        <f>Zip!$J1060</f>
        <v>62090</v>
      </c>
    </row>
    <row r="1061" spans="2:12" x14ac:dyDescent="0.25">
      <c r="B1061" s="438">
        <v>62091</v>
      </c>
      <c r="C1061" s="428" t="s">
        <v>1299</v>
      </c>
      <c r="I1061" s="223"/>
      <c r="J1061" s="493">
        <v>62091</v>
      </c>
      <c r="K1061" s="494" t="s">
        <v>1299</v>
      </c>
      <c r="L1061" s="495">
        <f>Zip!$J1061</f>
        <v>62091</v>
      </c>
    </row>
    <row r="1062" spans="2:12" x14ac:dyDescent="0.25">
      <c r="B1062" s="438">
        <v>62092</v>
      </c>
      <c r="C1062" s="428" t="s">
        <v>1300</v>
      </c>
      <c r="I1062" s="223"/>
      <c r="J1062" s="493">
        <v>62092</v>
      </c>
      <c r="K1062" s="494" t="s">
        <v>1300</v>
      </c>
      <c r="L1062" s="495">
        <f>Zip!$J1062</f>
        <v>62092</v>
      </c>
    </row>
    <row r="1063" spans="2:12" x14ac:dyDescent="0.25">
      <c r="B1063" s="438">
        <v>62093</v>
      </c>
      <c r="C1063" s="428" t="s">
        <v>1301</v>
      </c>
      <c r="I1063" s="223"/>
      <c r="J1063" s="493">
        <v>62093</v>
      </c>
      <c r="K1063" s="494" t="s">
        <v>1301</v>
      </c>
      <c r="L1063" s="495">
        <f>Zip!$J1063</f>
        <v>62093</v>
      </c>
    </row>
    <row r="1064" spans="2:12" x14ac:dyDescent="0.25">
      <c r="B1064" s="438">
        <v>62094</v>
      </c>
      <c r="C1064" s="428" t="s">
        <v>1302</v>
      </c>
      <c r="I1064" s="223"/>
      <c r="J1064" s="493">
        <v>62094</v>
      </c>
      <c r="K1064" s="494" t="s">
        <v>1302</v>
      </c>
      <c r="L1064" s="495">
        <f>Zip!$J1064</f>
        <v>62094</v>
      </c>
    </row>
    <row r="1065" spans="2:12" x14ac:dyDescent="0.25">
      <c r="B1065" s="438">
        <v>62095</v>
      </c>
      <c r="C1065" s="428" t="s">
        <v>1303</v>
      </c>
      <c r="I1065" s="223"/>
      <c r="J1065" s="493">
        <v>62095</v>
      </c>
      <c r="K1065" s="494" t="s">
        <v>1303</v>
      </c>
      <c r="L1065" s="495">
        <f>Zip!$J1065</f>
        <v>62095</v>
      </c>
    </row>
    <row r="1066" spans="2:12" x14ac:dyDescent="0.25">
      <c r="B1066" s="438">
        <v>62097</v>
      </c>
      <c r="C1066" s="428" t="s">
        <v>1304</v>
      </c>
      <c r="I1066" s="223"/>
      <c r="J1066" s="493">
        <v>62097</v>
      </c>
      <c r="K1066" s="494" t="s">
        <v>1304</v>
      </c>
      <c r="L1066" s="495">
        <f>Zip!$J1066</f>
        <v>62097</v>
      </c>
    </row>
    <row r="1067" spans="2:12" x14ac:dyDescent="0.25">
      <c r="B1067" s="438">
        <v>62098</v>
      </c>
      <c r="C1067" s="428" t="s">
        <v>1305</v>
      </c>
      <c r="I1067" s="223"/>
      <c r="J1067" s="493">
        <v>62098</v>
      </c>
      <c r="K1067" s="494" t="s">
        <v>1305</v>
      </c>
      <c r="L1067" s="495">
        <f>Zip!$J1067</f>
        <v>62098</v>
      </c>
    </row>
    <row r="1068" spans="2:12" x14ac:dyDescent="0.25">
      <c r="B1068" s="438">
        <v>62201</v>
      </c>
      <c r="C1068" s="428" t="s">
        <v>1306</v>
      </c>
      <c r="I1068" s="223"/>
      <c r="J1068" s="493">
        <v>62201</v>
      </c>
      <c r="K1068" s="494" t="s">
        <v>1306</v>
      </c>
      <c r="L1068" s="495">
        <f>Zip!$J1068</f>
        <v>62201</v>
      </c>
    </row>
    <row r="1069" spans="2:12" x14ac:dyDescent="0.25">
      <c r="B1069" s="438">
        <v>62202</v>
      </c>
      <c r="C1069" s="428" t="s">
        <v>1306</v>
      </c>
      <c r="I1069" s="223"/>
      <c r="J1069" s="493">
        <v>62202</v>
      </c>
      <c r="K1069" s="494" t="s">
        <v>1306</v>
      </c>
      <c r="L1069" s="495">
        <f>Zip!$J1069</f>
        <v>62202</v>
      </c>
    </row>
    <row r="1070" spans="2:12" x14ac:dyDescent="0.25">
      <c r="B1070" s="438">
        <v>62203</v>
      </c>
      <c r="C1070" s="428" t="s">
        <v>1306</v>
      </c>
      <c r="I1070" s="223"/>
      <c r="J1070" s="493">
        <v>62203</v>
      </c>
      <c r="K1070" s="494" t="s">
        <v>1306</v>
      </c>
      <c r="L1070" s="495">
        <f>Zip!$J1070</f>
        <v>62203</v>
      </c>
    </row>
    <row r="1071" spans="2:12" x14ac:dyDescent="0.25">
      <c r="B1071" s="438">
        <v>62204</v>
      </c>
      <c r="C1071" s="428" t="s">
        <v>1306</v>
      </c>
      <c r="I1071" s="223"/>
      <c r="J1071" s="493">
        <v>62204</v>
      </c>
      <c r="K1071" s="494" t="s">
        <v>1306</v>
      </c>
      <c r="L1071" s="495">
        <f>Zip!$J1071</f>
        <v>62204</v>
      </c>
    </row>
    <row r="1072" spans="2:12" x14ac:dyDescent="0.25">
      <c r="B1072" s="438">
        <v>62205</v>
      </c>
      <c r="C1072" s="428" t="s">
        <v>1306</v>
      </c>
      <c r="I1072" s="223"/>
      <c r="J1072" s="493">
        <v>62205</v>
      </c>
      <c r="K1072" s="494" t="s">
        <v>1306</v>
      </c>
      <c r="L1072" s="495">
        <f>Zip!$J1072</f>
        <v>62205</v>
      </c>
    </row>
    <row r="1073" spans="2:12" x14ac:dyDescent="0.25">
      <c r="B1073" s="438">
        <v>62206</v>
      </c>
      <c r="C1073" s="428" t="s">
        <v>1306</v>
      </c>
      <c r="I1073" s="223"/>
      <c r="J1073" s="493">
        <v>62206</v>
      </c>
      <c r="K1073" s="494" t="s">
        <v>1306</v>
      </c>
      <c r="L1073" s="495">
        <f>Zip!$J1073</f>
        <v>62206</v>
      </c>
    </row>
    <row r="1074" spans="2:12" x14ac:dyDescent="0.25">
      <c r="B1074" s="438">
        <v>62207</v>
      </c>
      <c r="C1074" s="428" t="s">
        <v>1306</v>
      </c>
      <c r="I1074" s="223"/>
      <c r="J1074" s="493">
        <v>62207</v>
      </c>
      <c r="K1074" s="494" t="s">
        <v>1306</v>
      </c>
      <c r="L1074" s="495">
        <f>Zip!$J1074</f>
        <v>62207</v>
      </c>
    </row>
    <row r="1075" spans="2:12" x14ac:dyDescent="0.25">
      <c r="B1075" s="438">
        <v>62208</v>
      </c>
      <c r="C1075" s="428" t="s">
        <v>1307</v>
      </c>
      <c r="I1075" s="223"/>
      <c r="J1075" s="493">
        <v>62208</v>
      </c>
      <c r="K1075" s="494" t="s">
        <v>1307</v>
      </c>
      <c r="L1075" s="495">
        <f>Zip!$J1075</f>
        <v>62208</v>
      </c>
    </row>
    <row r="1076" spans="2:12" x14ac:dyDescent="0.25">
      <c r="B1076" s="438">
        <v>62214</v>
      </c>
      <c r="C1076" s="428" t="s">
        <v>1308</v>
      </c>
      <c r="I1076" s="223"/>
      <c r="J1076" s="493">
        <v>62214</v>
      </c>
      <c r="K1076" s="494" t="s">
        <v>1308</v>
      </c>
      <c r="L1076" s="495">
        <f>Zip!$J1076</f>
        <v>62214</v>
      </c>
    </row>
    <row r="1077" spans="2:12" x14ac:dyDescent="0.25">
      <c r="B1077" s="438">
        <v>62215</v>
      </c>
      <c r="C1077" s="428" t="s">
        <v>1309</v>
      </c>
      <c r="I1077" s="223"/>
      <c r="J1077" s="493">
        <v>62215</v>
      </c>
      <c r="K1077" s="494" t="s">
        <v>1309</v>
      </c>
      <c r="L1077" s="495">
        <f>Zip!$J1077</f>
        <v>62215</v>
      </c>
    </row>
    <row r="1078" spans="2:12" x14ac:dyDescent="0.25">
      <c r="B1078" s="438">
        <v>62216</v>
      </c>
      <c r="C1078" s="428" t="s">
        <v>1310</v>
      </c>
      <c r="I1078" s="223"/>
      <c r="J1078" s="493">
        <v>62216</v>
      </c>
      <c r="K1078" s="494" t="s">
        <v>1310</v>
      </c>
      <c r="L1078" s="495">
        <f>Zip!$J1078</f>
        <v>62216</v>
      </c>
    </row>
    <row r="1079" spans="2:12" x14ac:dyDescent="0.25">
      <c r="B1079" s="438">
        <v>62217</v>
      </c>
      <c r="C1079" s="428" t="s">
        <v>1311</v>
      </c>
      <c r="I1079" s="223"/>
      <c r="J1079" s="493">
        <v>62217</v>
      </c>
      <c r="K1079" s="494" t="s">
        <v>1311</v>
      </c>
      <c r="L1079" s="495">
        <f>Zip!$J1079</f>
        <v>62217</v>
      </c>
    </row>
    <row r="1080" spans="2:12" x14ac:dyDescent="0.25">
      <c r="B1080" s="438">
        <v>62218</v>
      </c>
      <c r="C1080" s="428" t="s">
        <v>1312</v>
      </c>
      <c r="I1080" s="223"/>
      <c r="J1080" s="493">
        <v>62218</v>
      </c>
      <c r="K1080" s="494" t="s">
        <v>1312</v>
      </c>
      <c r="L1080" s="495">
        <f>Zip!$J1080</f>
        <v>62218</v>
      </c>
    </row>
    <row r="1081" spans="2:12" x14ac:dyDescent="0.25">
      <c r="B1081" s="438">
        <v>62219</v>
      </c>
      <c r="C1081" s="428" t="s">
        <v>1313</v>
      </c>
      <c r="I1081" s="223"/>
      <c r="J1081" s="493">
        <v>62219</v>
      </c>
      <c r="K1081" s="494" t="s">
        <v>1313</v>
      </c>
      <c r="L1081" s="495">
        <f>Zip!$J1081</f>
        <v>62219</v>
      </c>
    </row>
    <row r="1082" spans="2:12" x14ac:dyDescent="0.25">
      <c r="B1082" s="438">
        <v>62220</v>
      </c>
      <c r="C1082" s="428" t="s">
        <v>1314</v>
      </c>
      <c r="I1082" s="223"/>
      <c r="J1082" s="493">
        <v>62220</v>
      </c>
      <c r="K1082" s="494" t="s">
        <v>1314</v>
      </c>
      <c r="L1082" s="495">
        <f>Zip!$J1082</f>
        <v>62220</v>
      </c>
    </row>
    <row r="1083" spans="2:12" x14ac:dyDescent="0.25">
      <c r="B1083" s="438">
        <v>62221</v>
      </c>
      <c r="C1083" s="428" t="s">
        <v>1314</v>
      </c>
      <c r="I1083" s="223"/>
      <c r="J1083" s="493">
        <v>62221</v>
      </c>
      <c r="K1083" s="494" t="s">
        <v>1314</v>
      </c>
      <c r="L1083" s="495">
        <f>Zip!$J1083</f>
        <v>62221</v>
      </c>
    </row>
    <row r="1084" spans="2:12" x14ac:dyDescent="0.25">
      <c r="B1084" s="438">
        <v>62222</v>
      </c>
      <c r="C1084" s="428" t="s">
        <v>1314</v>
      </c>
      <c r="I1084" s="223"/>
      <c r="J1084" s="493">
        <v>62222</v>
      </c>
      <c r="K1084" s="494" t="s">
        <v>1314</v>
      </c>
      <c r="L1084" s="495">
        <f>Zip!$J1084</f>
        <v>62222</v>
      </c>
    </row>
    <row r="1085" spans="2:12" x14ac:dyDescent="0.25">
      <c r="B1085" s="438">
        <v>62223</v>
      </c>
      <c r="C1085" s="428" t="s">
        <v>1314</v>
      </c>
      <c r="I1085" s="223"/>
      <c r="J1085" s="493">
        <v>62223</v>
      </c>
      <c r="K1085" s="494" t="s">
        <v>1314</v>
      </c>
      <c r="L1085" s="495">
        <f>Zip!$J1085</f>
        <v>62223</v>
      </c>
    </row>
    <row r="1086" spans="2:12" x14ac:dyDescent="0.25">
      <c r="B1086" s="438">
        <v>62224</v>
      </c>
      <c r="C1086" s="428" t="s">
        <v>1315</v>
      </c>
      <c r="I1086" s="223"/>
      <c r="J1086" s="493">
        <v>62224</v>
      </c>
      <c r="K1086" s="494" t="s">
        <v>1315</v>
      </c>
      <c r="L1086" s="495">
        <f>Zip!$J1086</f>
        <v>62224</v>
      </c>
    </row>
    <row r="1087" spans="2:12" x14ac:dyDescent="0.25">
      <c r="B1087" s="438">
        <v>62225</v>
      </c>
      <c r="C1087" s="428" t="s">
        <v>1316</v>
      </c>
      <c r="I1087" s="223"/>
      <c r="J1087" s="493">
        <v>62225</v>
      </c>
      <c r="K1087" s="494" t="s">
        <v>1316</v>
      </c>
      <c r="L1087" s="495">
        <f>Zip!$J1087</f>
        <v>62225</v>
      </c>
    </row>
    <row r="1088" spans="2:12" x14ac:dyDescent="0.25">
      <c r="B1088" s="438">
        <v>62226</v>
      </c>
      <c r="C1088" s="428" t="s">
        <v>1314</v>
      </c>
      <c r="I1088" s="223"/>
      <c r="J1088" s="493">
        <v>62226</v>
      </c>
      <c r="K1088" s="494" t="s">
        <v>1314</v>
      </c>
      <c r="L1088" s="495">
        <f>Zip!$J1088</f>
        <v>62226</v>
      </c>
    </row>
    <row r="1089" spans="2:12" x14ac:dyDescent="0.25">
      <c r="B1089" s="438">
        <v>62230</v>
      </c>
      <c r="C1089" s="428" t="s">
        <v>1317</v>
      </c>
      <c r="I1089" s="223"/>
      <c r="J1089" s="493">
        <v>62230</v>
      </c>
      <c r="K1089" s="494" t="s">
        <v>1317</v>
      </c>
      <c r="L1089" s="495">
        <f>Zip!$J1089</f>
        <v>62230</v>
      </c>
    </row>
    <row r="1090" spans="2:12" x14ac:dyDescent="0.25">
      <c r="B1090" s="438">
        <v>62231</v>
      </c>
      <c r="C1090" s="428" t="s">
        <v>1318</v>
      </c>
      <c r="I1090" s="223"/>
      <c r="J1090" s="493">
        <v>62231</v>
      </c>
      <c r="K1090" s="494" t="s">
        <v>1318</v>
      </c>
      <c r="L1090" s="495">
        <f>Zip!$J1090</f>
        <v>62231</v>
      </c>
    </row>
    <row r="1091" spans="2:12" x14ac:dyDescent="0.25">
      <c r="B1091" s="438">
        <v>62232</v>
      </c>
      <c r="C1091" s="428" t="s">
        <v>1319</v>
      </c>
      <c r="I1091" s="223"/>
      <c r="J1091" s="493">
        <v>62232</v>
      </c>
      <c r="K1091" s="494" t="s">
        <v>1319</v>
      </c>
      <c r="L1091" s="495">
        <f>Zip!$J1091</f>
        <v>62232</v>
      </c>
    </row>
    <row r="1092" spans="2:12" x14ac:dyDescent="0.25">
      <c r="B1092" s="438">
        <v>62233</v>
      </c>
      <c r="C1092" s="428" t="s">
        <v>1320</v>
      </c>
      <c r="I1092" s="223"/>
      <c r="J1092" s="493">
        <v>62233</v>
      </c>
      <c r="K1092" s="494" t="s">
        <v>1320</v>
      </c>
      <c r="L1092" s="495">
        <f>Zip!$J1092</f>
        <v>62233</v>
      </c>
    </row>
    <row r="1093" spans="2:12" x14ac:dyDescent="0.25">
      <c r="B1093" s="438">
        <v>62234</v>
      </c>
      <c r="C1093" s="428" t="s">
        <v>1321</v>
      </c>
      <c r="I1093" s="223"/>
      <c r="J1093" s="493">
        <v>62234</v>
      </c>
      <c r="K1093" s="494" t="s">
        <v>1321</v>
      </c>
      <c r="L1093" s="495">
        <f>Zip!$J1093</f>
        <v>62234</v>
      </c>
    </row>
    <row r="1094" spans="2:12" x14ac:dyDescent="0.25">
      <c r="B1094" s="438">
        <v>62236</v>
      </c>
      <c r="C1094" s="428" t="s">
        <v>1322</v>
      </c>
      <c r="I1094" s="223"/>
      <c r="J1094" s="493">
        <v>62236</v>
      </c>
      <c r="K1094" s="494" t="s">
        <v>1322</v>
      </c>
      <c r="L1094" s="495">
        <f>Zip!$J1094</f>
        <v>62236</v>
      </c>
    </row>
    <row r="1095" spans="2:12" x14ac:dyDescent="0.25">
      <c r="B1095" s="438">
        <v>62237</v>
      </c>
      <c r="C1095" s="428" t="s">
        <v>1323</v>
      </c>
      <c r="I1095" s="223"/>
      <c r="J1095" s="493">
        <v>62237</v>
      </c>
      <c r="K1095" s="494" t="s">
        <v>1323</v>
      </c>
      <c r="L1095" s="495">
        <f>Zip!$J1095</f>
        <v>62237</v>
      </c>
    </row>
    <row r="1096" spans="2:12" x14ac:dyDescent="0.25">
      <c r="B1096" s="438">
        <v>62238</v>
      </c>
      <c r="C1096" s="428" t="s">
        <v>1324</v>
      </c>
      <c r="I1096" s="223"/>
      <c r="J1096" s="493">
        <v>62238</v>
      </c>
      <c r="K1096" s="494" t="s">
        <v>1324</v>
      </c>
      <c r="L1096" s="495">
        <f>Zip!$J1096</f>
        <v>62238</v>
      </c>
    </row>
    <row r="1097" spans="2:12" x14ac:dyDescent="0.25">
      <c r="B1097" s="438">
        <v>62239</v>
      </c>
      <c r="C1097" s="428" t="s">
        <v>1326</v>
      </c>
      <c r="I1097" s="223"/>
      <c r="J1097" s="493">
        <v>62239</v>
      </c>
      <c r="K1097" s="494" t="s">
        <v>1326</v>
      </c>
      <c r="L1097" s="495">
        <f>Zip!$J1097</f>
        <v>62239</v>
      </c>
    </row>
    <row r="1098" spans="2:12" x14ac:dyDescent="0.25">
      <c r="B1098" s="438">
        <v>62240</v>
      </c>
      <c r="C1098" s="428" t="s">
        <v>1327</v>
      </c>
      <c r="I1098" s="223"/>
      <c r="J1098" s="493">
        <v>62240</v>
      </c>
      <c r="K1098" s="494" t="s">
        <v>1327</v>
      </c>
      <c r="L1098" s="495">
        <f>Zip!$J1098</f>
        <v>62240</v>
      </c>
    </row>
    <row r="1099" spans="2:12" x14ac:dyDescent="0.25">
      <c r="B1099" s="438">
        <v>62241</v>
      </c>
      <c r="C1099" s="428" t="s">
        <v>1328</v>
      </c>
      <c r="I1099" s="223"/>
      <c r="J1099" s="493">
        <v>62241</v>
      </c>
      <c r="K1099" s="494" t="s">
        <v>1328</v>
      </c>
      <c r="L1099" s="495">
        <f>Zip!$J1099</f>
        <v>62241</v>
      </c>
    </row>
    <row r="1100" spans="2:12" x14ac:dyDescent="0.25">
      <c r="B1100" s="438">
        <v>62242</v>
      </c>
      <c r="C1100" s="428" t="s">
        <v>1329</v>
      </c>
      <c r="I1100" s="223"/>
      <c r="J1100" s="493">
        <v>62242</v>
      </c>
      <c r="K1100" s="494" t="s">
        <v>1329</v>
      </c>
      <c r="L1100" s="495">
        <f>Zip!$J1100</f>
        <v>62242</v>
      </c>
    </row>
    <row r="1101" spans="2:12" x14ac:dyDescent="0.25">
      <c r="B1101" s="438">
        <v>62243</v>
      </c>
      <c r="C1101" s="428" t="s">
        <v>1330</v>
      </c>
      <c r="I1101" s="223"/>
      <c r="J1101" s="493">
        <v>62243</v>
      </c>
      <c r="K1101" s="494" t="s">
        <v>1330</v>
      </c>
      <c r="L1101" s="495">
        <f>Zip!$J1101</f>
        <v>62243</v>
      </c>
    </row>
    <row r="1102" spans="2:12" x14ac:dyDescent="0.25">
      <c r="B1102" s="438">
        <v>62244</v>
      </c>
      <c r="C1102" s="428" t="s">
        <v>1331</v>
      </c>
      <c r="I1102" s="223"/>
      <c r="J1102" s="493">
        <v>62244</v>
      </c>
      <c r="K1102" s="494" t="s">
        <v>1331</v>
      </c>
      <c r="L1102" s="495">
        <f>Zip!$J1102</f>
        <v>62244</v>
      </c>
    </row>
    <row r="1103" spans="2:12" x14ac:dyDescent="0.25">
      <c r="B1103" s="438">
        <v>62245</v>
      </c>
      <c r="C1103" s="428" t="s">
        <v>1332</v>
      </c>
      <c r="I1103" s="223"/>
      <c r="J1103" s="493">
        <v>62245</v>
      </c>
      <c r="K1103" s="494" t="s">
        <v>1332</v>
      </c>
      <c r="L1103" s="495">
        <f>Zip!$J1103</f>
        <v>62245</v>
      </c>
    </row>
    <row r="1104" spans="2:12" x14ac:dyDescent="0.25">
      <c r="B1104" s="438">
        <v>62246</v>
      </c>
      <c r="C1104" s="428" t="s">
        <v>1333</v>
      </c>
      <c r="I1104" s="223"/>
      <c r="J1104" s="493">
        <v>62246</v>
      </c>
      <c r="K1104" s="494" t="s">
        <v>1333</v>
      </c>
      <c r="L1104" s="495">
        <f>Zip!$J1104</f>
        <v>62246</v>
      </c>
    </row>
    <row r="1105" spans="2:12" x14ac:dyDescent="0.25">
      <c r="B1105" s="438">
        <v>62247</v>
      </c>
      <c r="C1105" s="428" t="s">
        <v>1334</v>
      </c>
      <c r="I1105" s="223"/>
      <c r="J1105" s="493">
        <v>62247</v>
      </c>
      <c r="K1105" s="494" t="s">
        <v>1334</v>
      </c>
      <c r="L1105" s="495">
        <f>Zip!$J1105</f>
        <v>62247</v>
      </c>
    </row>
    <row r="1106" spans="2:12" x14ac:dyDescent="0.25">
      <c r="B1106" s="438">
        <v>62248</v>
      </c>
      <c r="C1106" s="428" t="s">
        <v>1335</v>
      </c>
      <c r="I1106" s="223"/>
      <c r="J1106" s="493">
        <v>62248</v>
      </c>
      <c r="K1106" s="494" t="s">
        <v>1335</v>
      </c>
      <c r="L1106" s="495">
        <f>Zip!$J1106</f>
        <v>62248</v>
      </c>
    </row>
    <row r="1107" spans="2:12" x14ac:dyDescent="0.25">
      <c r="B1107" s="438">
        <v>62249</v>
      </c>
      <c r="C1107" s="428" t="s">
        <v>1336</v>
      </c>
      <c r="I1107" s="223"/>
      <c r="J1107" s="493">
        <v>62249</v>
      </c>
      <c r="K1107" s="494" t="s">
        <v>1336</v>
      </c>
      <c r="L1107" s="495">
        <f>Zip!$J1107</f>
        <v>62249</v>
      </c>
    </row>
    <row r="1108" spans="2:12" x14ac:dyDescent="0.25">
      <c r="B1108" s="438">
        <v>62250</v>
      </c>
      <c r="C1108" s="428" t="s">
        <v>1337</v>
      </c>
      <c r="I1108" s="223"/>
      <c r="J1108" s="493">
        <v>62250</v>
      </c>
      <c r="K1108" s="494" t="s">
        <v>1337</v>
      </c>
      <c r="L1108" s="495">
        <f>Zip!$J1108</f>
        <v>62250</v>
      </c>
    </row>
    <row r="1109" spans="2:12" x14ac:dyDescent="0.25">
      <c r="B1109" s="438">
        <v>62252</v>
      </c>
      <c r="C1109" s="428" t="s">
        <v>1338</v>
      </c>
      <c r="I1109" s="223"/>
      <c r="J1109" s="493">
        <v>62252</v>
      </c>
      <c r="K1109" s="494" t="s">
        <v>1338</v>
      </c>
      <c r="L1109" s="495">
        <f>Zip!$J1109</f>
        <v>62252</v>
      </c>
    </row>
    <row r="1110" spans="2:12" x14ac:dyDescent="0.25">
      <c r="B1110" s="438">
        <v>62253</v>
      </c>
      <c r="C1110" s="428" t="s">
        <v>1339</v>
      </c>
      <c r="I1110" s="223"/>
      <c r="J1110" s="493">
        <v>62253</v>
      </c>
      <c r="K1110" s="494" t="s">
        <v>1339</v>
      </c>
      <c r="L1110" s="495">
        <f>Zip!$J1110</f>
        <v>62253</v>
      </c>
    </row>
    <row r="1111" spans="2:12" x14ac:dyDescent="0.25">
      <c r="B1111" s="438">
        <v>62254</v>
      </c>
      <c r="C1111" s="428" t="s">
        <v>1340</v>
      </c>
      <c r="I1111" s="223"/>
      <c r="J1111" s="493">
        <v>62254</v>
      </c>
      <c r="K1111" s="494" t="s">
        <v>1340</v>
      </c>
      <c r="L1111" s="495">
        <f>Zip!$J1111</f>
        <v>62254</v>
      </c>
    </row>
    <row r="1112" spans="2:12" x14ac:dyDescent="0.25">
      <c r="B1112" s="438">
        <v>62255</v>
      </c>
      <c r="C1112" s="428" t="s">
        <v>1341</v>
      </c>
      <c r="I1112" s="223"/>
      <c r="J1112" s="493">
        <v>62255</v>
      </c>
      <c r="K1112" s="494" t="s">
        <v>1341</v>
      </c>
      <c r="L1112" s="495">
        <f>Zip!$J1112</f>
        <v>62255</v>
      </c>
    </row>
    <row r="1113" spans="2:12" x14ac:dyDescent="0.25">
      <c r="B1113" s="438">
        <v>62256</v>
      </c>
      <c r="C1113" s="428" t="s">
        <v>1342</v>
      </c>
      <c r="I1113" s="223"/>
      <c r="J1113" s="493">
        <v>62256</v>
      </c>
      <c r="K1113" s="494" t="s">
        <v>1342</v>
      </c>
      <c r="L1113" s="495">
        <f>Zip!$J1113</f>
        <v>62256</v>
      </c>
    </row>
    <row r="1114" spans="2:12" x14ac:dyDescent="0.25">
      <c r="B1114" s="438">
        <v>62257</v>
      </c>
      <c r="C1114" s="428" t="s">
        <v>1343</v>
      </c>
      <c r="I1114" s="223"/>
      <c r="J1114" s="493">
        <v>62257</v>
      </c>
      <c r="K1114" s="494" t="s">
        <v>1343</v>
      </c>
      <c r="L1114" s="495">
        <f>Zip!$J1114</f>
        <v>62257</v>
      </c>
    </row>
    <row r="1115" spans="2:12" x14ac:dyDescent="0.25">
      <c r="B1115" s="438">
        <v>62258</v>
      </c>
      <c r="C1115" s="428" t="s">
        <v>1315</v>
      </c>
      <c r="I1115" s="223"/>
      <c r="J1115" s="493">
        <v>62258</v>
      </c>
      <c r="K1115" s="494" t="s">
        <v>1315</v>
      </c>
      <c r="L1115" s="495">
        <f>Zip!$J1115</f>
        <v>62258</v>
      </c>
    </row>
    <row r="1116" spans="2:12" x14ac:dyDescent="0.25">
      <c r="B1116" s="438">
        <v>62259</v>
      </c>
      <c r="C1116" s="428" t="s">
        <v>1344</v>
      </c>
      <c r="I1116" s="223"/>
      <c r="J1116" s="493">
        <v>62259</v>
      </c>
      <c r="K1116" s="494" t="s">
        <v>1344</v>
      </c>
      <c r="L1116" s="495">
        <f>Zip!$J1116</f>
        <v>62259</v>
      </c>
    </row>
    <row r="1117" spans="2:12" x14ac:dyDescent="0.25">
      <c r="B1117" s="438">
        <v>62260</v>
      </c>
      <c r="C1117" s="428" t="s">
        <v>1345</v>
      </c>
      <c r="I1117" s="223"/>
      <c r="J1117" s="493">
        <v>62260</v>
      </c>
      <c r="K1117" s="494" t="s">
        <v>1345</v>
      </c>
      <c r="L1117" s="495">
        <f>Zip!$J1117</f>
        <v>62260</v>
      </c>
    </row>
    <row r="1118" spans="2:12" x14ac:dyDescent="0.25">
      <c r="B1118" s="438">
        <v>62261</v>
      </c>
      <c r="C1118" s="428" t="s">
        <v>1346</v>
      </c>
      <c r="I1118" s="223"/>
      <c r="J1118" s="493">
        <v>62261</v>
      </c>
      <c r="K1118" s="494" t="s">
        <v>1346</v>
      </c>
      <c r="L1118" s="495">
        <f>Zip!$J1118</f>
        <v>62261</v>
      </c>
    </row>
    <row r="1119" spans="2:12" x14ac:dyDescent="0.25">
      <c r="B1119" s="438">
        <v>62262</v>
      </c>
      <c r="C1119" s="428" t="s">
        <v>1347</v>
      </c>
      <c r="I1119" s="223"/>
      <c r="J1119" s="493">
        <v>62262</v>
      </c>
      <c r="K1119" s="494" t="s">
        <v>1347</v>
      </c>
      <c r="L1119" s="495">
        <f>Zip!$J1119</f>
        <v>62262</v>
      </c>
    </row>
    <row r="1120" spans="2:12" x14ac:dyDescent="0.25">
      <c r="B1120" s="438">
        <v>62263</v>
      </c>
      <c r="C1120" s="428" t="s">
        <v>1348</v>
      </c>
      <c r="I1120" s="223"/>
      <c r="J1120" s="493">
        <v>62263</v>
      </c>
      <c r="K1120" s="494" t="s">
        <v>1348</v>
      </c>
      <c r="L1120" s="495">
        <f>Zip!$J1120</f>
        <v>62263</v>
      </c>
    </row>
    <row r="1121" spans="2:12" x14ac:dyDescent="0.25">
      <c r="B1121" s="438">
        <v>62264</v>
      </c>
      <c r="C1121" s="428" t="s">
        <v>1349</v>
      </c>
      <c r="I1121" s="223"/>
      <c r="J1121" s="493">
        <v>62264</v>
      </c>
      <c r="K1121" s="494" t="s">
        <v>1349</v>
      </c>
      <c r="L1121" s="495">
        <f>Zip!$J1121</f>
        <v>62264</v>
      </c>
    </row>
    <row r="1122" spans="2:12" x14ac:dyDescent="0.25">
      <c r="B1122" s="438">
        <v>62265</v>
      </c>
      <c r="C1122" s="428" t="s">
        <v>1350</v>
      </c>
      <c r="I1122" s="223"/>
      <c r="J1122" s="493">
        <v>62265</v>
      </c>
      <c r="K1122" s="494" t="s">
        <v>1350</v>
      </c>
      <c r="L1122" s="495">
        <f>Zip!$J1122</f>
        <v>62265</v>
      </c>
    </row>
    <row r="1123" spans="2:12" x14ac:dyDescent="0.25">
      <c r="B1123" s="438">
        <v>62266</v>
      </c>
      <c r="C1123" s="428" t="s">
        <v>1351</v>
      </c>
      <c r="I1123" s="223"/>
      <c r="J1123" s="493">
        <v>62266</v>
      </c>
      <c r="K1123" s="494" t="s">
        <v>1351</v>
      </c>
      <c r="L1123" s="495">
        <f>Zip!$J1123</f>
        <v>62266</v>
      </c>
    </row>
    <row r="1124" spans="2:12" x14ac:dyDescent="0.25">
      <c r="B1124" s="438">
        <v>62268</v>
      </c>
      <c r="C1124" s="428" t="s">
        <v>1352</v>
      </c>
      <c r="I1124" s="223"/>
      <c r="J1124" s="493">
        <v>62268</v>
      </c>
      <c r="K1124" s="494" t="s">
        <v>1352</v>
      </c>
      <c r="L1124" s="495">
        <f>Zip!$J1124</f>
        <v>62268</v>
      </c>
    </row>
    <row r="1125" spans="2:12" x14ac:dyDescent="0.25">
      <c r="B1125" s="438">
        <v>62269</v>
      </c>
      <c r="C1125" s="428" t="s">
        <v>1353</v>
      </c>
      <c r="I1125" s="223"/>
      <c r="J1125" s="493">
        <v>62269</v>
      </c>
      <c r="K1125" s="494" t="s">
        <v>1353</v>
      </c>
      <c r="L1125" s="495">
        <f>Zip!$J1125</f>
        <v>62269</v>
      </c>
    </row>
    <row r="1126" spans="2:12" x14ac:dyDescent="0.25">
      <c r="B1126" s="438">
        <v>62271</v>
      </c>
      <c r="C1126" s="428" t="s">
        <v>1354</v>
      </c>
      <c r="I1126" s="223"/>
      <c r="J1126" s="493">
        <v>62271</v>
      </c>
      <c r="K1126" s="494" t="s">
        <v>1354</v>
      </c>
      <c r="L1126" s="495">
        <f>Zip!$J1126</f>
        <v>62271</v>
      </c>
    </row>
    <row r="1127" spans="2:12" x14ac:dyDescent="0.25">
      <c r="B1127" s="438">
        <v>62272</v>
      </c>
      <c r="C1127" s="428" t="s">
        <v>1355</v>
      </c>
      <c r="I1127" s="223"/>
      <c r="J1127" s="493">
        <v>62272</v>
      </c>
      <c r="K1127" s="494" t="s">
        <v>1355</v>
      </c>
      <c r="L1127" s="495">
        <f>Zip!$J1127</f>
        <v>62272</v>
      </c>
    </row>
    <row r="1128" spans="2:12" x14ac:dyDescent="0.25">
      <c r="B1128" s="438">
        <v>62273</v>
      </c>
      <c r="C1128" s="428" t="s">
        <v>1356</v>
      </c>
      <c r="I1128" s="223"/>
      <c r="J1128" s="493">
        <v>62273</v>
      </c>
      <c r="K1128" s="494" t="s">
        <v>1356</v>
      </c>
      <c r="L1128" s="495">
        <f>Zip!$J1128</f>
        <v>62273</v>
      </c>
    </row>
    <row r="1129" spans="2:12" x14ac:dyDescent="0.25">
      <c r="B1129" s="438">
        <v>62274</v>
      </c>
      <c r="C1129" s="428" t="s">
        <v>1357</v>
      </c>
      <c r="I1129" s="223"/>
      <c r="J1129" s="493">
        <v>62274</v>
      </c>
      <c r="K1129" s="494" t="s">
        <v>1357</v>
      </c>
      <c r="L1129" s="495">
        <f>Zip!$J1129</f>
        <v>62274</v>
      </c>
    </row>
    <row r="1130" spans="2:12" x14ac:dyDescent="0.25">
      <c r="B1130" s="438">
        <v>62275</v>
      </c>
      <c r="C1130" s="428" t="s">
        <v>1358</v>
      </c>
      <c r="I1130" s="223"/>
      <c r="J1130" s="493">
        <v>62275</v>
      </c>
      <c r="K1130" s="494" t="s">
        <v>1358</v>
      </c>
      <c r="L1130" s="495">
        <f>Zip!$J1130</f>
        <v>62275</v>
      </c>
    </row>
    <row r="1131" spans="2:12" x14ac:dyDescent="0.25">
      <c r="B1131" s="438">
        <v>62277</v>
      </c>
      <c r="C1131" s="428" t="s">
        <v>1359</v>
      </c>
      <c r="I1131" s="223"/>
      <c r="J1131" s="493">
        <v>62277</v>
      </c>
      <c r="K1131" s="494" t="s">
        <v>1359</v>
      </c>
      <c r="L1131" s="495">
        <f>Zip!$J1131</f>
        <v>62277</v>
      </c>
    </row>
    <row r="1132" spans="2:12" x14ac:dyDescent="0.25">
      <c r="B1132" s="438">
        <v>62278</v>
      </c>
      <c r="C1132" s="428" t="s">
        <v>1360</v>
      </c>
      <c r="I1132" s="223"/>
      <c r="J1132" s="493">
        <v>62278</v>
      </c>
      <c r="K1132" s="494" t="s">
        <v>1360</v>
      </c>
      <c r="L1132" s="495">
        <f>Zip!$J1132</f>
        <v>62278</v>
      </c>
    </row>
    <row r="1133" spans="2:12" x14ac:dyDescent="0.25">
      <c r="B1133" s="438">
        <v>62279</v>
      </c>
      <c r="C1133" s="428" t="s">
        <v>1361</v>
      </c>
      <c r="I1133" s="223"/>
      <c r="J1133" s="493">
        <v>62279</v>
      </c>
      <c r="K1133" s="494" t="s">
        <v>1361</v>
      </c>
      <c r="L1133" s="495">
        <f>Zip!$J1133</f>
        <v>62279</v>
      </c>
    </row>
    <row r="1134" spans="2:12" x14ac:dyDescent="0.25">
      <c r="B1134" s="438">
        <v>62280</v>
      </c>
      <c r="C1134" s="428" t="s">
        <v>1362</v>
      </c>
      <c r="I1134" s="223"/>
      <c r="J1134" s="493">
        <v>62280</v>
      </c>
      <c r="K1134" s="494" t="s">
        <v>1362</v>
      </c>
      <c r="L1134" s="495">
        <f>Zip!$J1134</f>
        <v>62280</v>
      </c>
    </row>
    <row r="1135" spans="2:12" x14ac:dyDescent="0.25">
      <c r="B1135" s="438">
        <v>62281</v>
      </c>
      <c r="C1135" s="428" t="s">
        <v>1363</v>
      </c>
      <c r="I1135" s="223"/>
      <c r="J1135" s="493">
        <v>62281</v>
      </c>
      <c r="K1135" s="494" t="s">
        <v>1363</v>
      </c>
      <c r="L1135" s="495">
        <f>Zip!$J1135</f>
        <v>62281</v>
      </c>
    </row>
    <row r="1136" spans="2:12" x14ac:dyDescent="0.25">
      <c r="B1136" s="438">
        <v>62282</v>
      </c>
      <c r="C1136" s="428" t="s">
        <v>1364</v>
      </c>
      <c r="I1136" s="223"/>
      <c r="J1136" s="493">
        <v>62282</v>
      </c>
      <c r="K1136" s="494" t="s">
        <v>1364</v>
      </c>
      <c r="L1136" s="495">
        <f>Zip!$J1136</f>
        <v>62282</v>
      </c>
    </row>
    <row r="1137" spans="2:12" x14ac:dyDescent="0.25">
      <c r="B1137" s="438">
        <v>62284</v>
      </c>
      <c r="C1137" s="428" t="s">
        <v>1365</v>
      </c>
      <c r="I1137" s="223"/>
      <c r="J1137" s="493">
        <v>62284</v>
      </c>
      <c r="K1137" s="494" t="s">
        <v>1365</v>
      </c>
      <c r="L1137" s="495">
        <f>Zip!$J1137</f>
        <v>62284</v>
      </c>
    </row>
    <row r="1138" spans="2:12" x14ac:dyDescent="0.25">
      <c r="B1138" s="438">
        <v>62285</v>
      </c>
      <c r="C1138" s="428" t="s">
        <v>1366</v>
      </c>
      <c r="I1138" s="223"/>
      <c r="J1138" s="493">
        <v>62285</v>
      </c>
      <c r="K1138" s="494" t="s">
        <v>1366</v>
      </c>
      <c r="L1138" s="495">
        <f>Zip!$J1138</f>
        <v>62285</v>
      </c>
    </row>
    <row r="1139" spans="2:12" x14ac:dyDescent="0.25">
      <c r="B1139" s="438">
        <v>62286</v>
      </c>
      <c r="C1139" s="428" t="s">
        <v>1367</v>
      </c>
      <c r="I1139" s="223"/>
      <c r="J1139" s="493">
        <v>62286</v>
      </c>
      <c r="K1139" s="494" t="s">
        <v>1367</v>
      </c>
      <c r="L1139" s="495">
        <f>Zip!$J1139</f>
        <v>62286</v>
      </c>
    </row>
    <row r="1140" spans="2:12" x14ac:dyDescent="0.25">
      <c r="B1140" s="438">
        <v>62288</v>
      </c>
      <c r="C1140" s="428" t="s">
        <v>1368</v>
      </c>
      <c r="I1140" s="223"/>
      <c r="J1140" s="493">
        <v>62288</v>
      </c>
      <c r="K1140" s="494" t="s">
        <v>1368</v>
      </c>
      <c r="L1140" s="495">
        <f>Zip!$J1140</f>
        <v>62288</v>
      </c>
    </row>
    <row r="1141" spans="2:12" x14ac:dyDescent="0.25">
      <c r="B1141" s="438">
        <v>62289</v>
      </c>
      <c r="C1141" s="428" t="s">
        <v>1369</v>
      </c>
      <c r="I1141" s="223"/>
      <c r="J1141" s="493">
        <v>62289</v>
      </c>
      <c r="K1141" s="494" t="s">
        <v>1369</v>
      </c>
      <c r="L1141" s="495">
        <f>Zip!$J1141</f>
        <v>62289</v>
      </c>
    </row>
    <row r="1142" spans="2:12" x14ac:dyDescent="0.25">
      <c r="B1142" s="438">
        <v>62292</v>
      </c>
      <c r="C1142" s="428" t="s">
        <v>1370</v>
      </c>
      <c r="I1142" s="223"/>
      <c r="J1142" s="493">
        <v>62292</v>
      </c>
      <c r="K1142" s="494" t="s">
        <v>1370</v>
      </c>
      <c r="L1142" s="495">
        <f>Zip!$J1142</f>
        <v>62292</v>
      </c>
    </row>
    <row r="1143" spans="2:12" x14ac:dyDescent="0.25">
      <c r="B1143" s="438">
        <v>62293</v>
      </c>
      <c r="C1143" s="428" t="s">
        <v>1371</v>
      </c>
      <c r="I1143" s="223"/>
      <c r="J1143" s="493">
        <v>62293</v>
      </c>
      <c r="K1143" s="494" t="s">
        <v>1371</v>
      </c>
      <c r="L1143" s="495">
        <f>Zip!$J1143</f>
        <v>62293</v>
      </c>
    </row>
    <row r="1144" spans="2:12" x14ac:dyDescent="0.25">
      <c r="B1144" s="438">
        <v>62294</v>
      </c>
      <c r="C1144" s="428" t="s">
        <v>1372</v>
      </c>
      <c r="I1144" s="223"/>
      <c r="J1144" s="493">
        <v>62294</v>
      </c>
      <c r="K1144" s="494" t="s">
        <v>1372</v>
      </c>
      <c r="L1144" s="495">
        <f>Zip!$J1144</f>
        <v>62294</v>
      </c>
    </row>
    <row r="1145" spans="2:12" x14ac:dyDescent="0.25">
      <c r="B1145" s="438">
        <v>62295</v>
      </c>
      <c r="C1145" s="428" t="s">
        <v>1373</v>
      </c>
      <c r="I1145" s="223"/>
      <c r="J1145" s="493">
        <v>62295</v>
      </c>
      <c r="K1145" s="494" t="s">
        <v>1373</v>
      </c>
      <c r="L1145" s="495">
        <f>Zip!$J1145</f>
        <v>62295</v>
      </c>
    </row>
    <row r="1146" spans="2:12" x14ac:dyDescent="0.25">
      <c r="B1146" s="438">
        <v>62297</v>
      </c>
      <c r="C1146" s="428" t="s">
        <v>1374</v>
      </c>
      <c r="I1146" s="223"/>
      <c r="J1146" s="493">
        <v>62297</v>
      </c>
      <c r="K1146" s="494" t="s">
        <v>1374</v>
      </c>
      <c r="L1146" s="495">
        <f>Zip!$J1146</f>
        <v>62297</v>
      </c>
    </row>
    <row r="1147" spans="2:12" x14ac:dyDescent="0.25">
      <c r="B1147" s="438">
        <v>62298</v>
      </c>
      <c r="C1147" s="428" t="s">
        <v>1375</v>
      </c>
      <c r="I1147" s="223"/>
      <c r="J1147" s="493">
        <v>62298</v>
      </c>
      <c r="K1147" s="494" t="s">
        <v>1375</v>
      </c>
      <c r="L1147" s="495">
        <f>Zip!$J1147</f>
        <v>62298</v>
      </c>
    </row>
    <row r="1148" spans="2:12" x14ac:dyDescent="0.25">
      <c r="B1148" s="438">
        <v>62301</v>
      </c>
      <c r="C1148" s="428" t="s">
        <v>183</v>
      </c>
      <c r="I1148" s="223"/>
      <c r="J1148" s="493">
        <v>62301</v>
      </c>
      <c r="K1148" s="494" t="s">
        <v>183</v>
      </c>
      <c r="L1148" s="495">
        <f>Zip!$J1148</f>
        <v>62301</v>
      </c>
    </row>
    <row r="1149" spans="2:12" x14ac:dyDescent="0.25">
      <c r="B1149" s="438">
        <v>62305</v>
      </c>
      <c r="C1149" s="428" t="s">
        <v>183</v>
      </c>
      <c r="I1149" s="223"/>
      <c r="J1149" s="493">
        <v>62305</v>
      </c>
      <c r="K1149" s="494" t="s">
        <v>183</v>
      </c>
      <c r="L1149" s="495">
        <f>Zip!$J1149</f>
        <v>62305</v>
      </c>
    </row>
    <row r="1150" spans="2:12" x14ac:dyDescent="0.25">
      <c r="B1150" s="438">
        <v>62306</v>
      </c>
      <c r="C1150" s="428" t="s">
        <v>183</v>
      </c>
      <c r="I1150" s="223"/>
      <c r="J1150" s="493">
        <v>62306</v>
      </c>
      <c r="K1150" s="494" t="s">
        <v>183</v>
      </c>
      <c r="L1150" s="495">
        <f>Zip!$J1150</f>
        <v>62306</v>
      </c>
    </row>
    <row r="1151" spans="2:12" x14ac:dyDescent="0.25">
      <c r="B1151" s="438">
        <v>62311</v>
      </c>
      <c r="C1151" s="428" t="s">
        <v>185</v>
      </c>
      <c r="I1151" s="223"/>
      <c r="J1151" s="493">
        <v>62311</v>
      </c>
      <c r="K1151" s="494" t="s">
        <v>185</v>
      </c>
      <c r="L1151" s="495">
        <f>Zip!$J1151</f>
        <v>62311</v>
      </c>
    </row>
    <row r="1152" spans="2:12" x14ac:dyDescent="0.25">
      <c r="B1152" s="438">
        <v>62312</v>
      </c>
      <c r="C1152" s="428" t="s">
        <v>186</v>
      </c>
      <c r="I1152" s="223"/>
      <c r="J1152" s="493">
        <v>62312</v>
      </c>
      <c r="K1152" s="494" t="s">
        <v>186</v>
      </c>
      <c r="L1152" s="495">
        <f>Zip!$J1152</f>
        <v>62312</v>
      </c>
    </row>
    <row r="1153" spans="2:12" x14ac:dyDescent="0.25">
      <c r="B1153" s="438">
        <v>62313</v>
      </c>
      <c r="C1153" s="428" t="s">
        <v>1376</v>
      </c>
      <c r="I1153" s="223"/>
      <c r="J1153" s="493">
        <v>62313</v>
      </c>
      <c r="K1153" s="494" t="s">
        <v>1376</v>
      </c>
      <c r="L1153" s="495">
        <f>Zip!$J1153</f>
        <v>62313</v>
      </c>
    </row>
    <row r="1154" spans="2:12" x14ac:dyDescent="0.25">
      <c r="B1154" s="438">
        <v>62314</v>
      </c>
      <c r="C1154" s="428" t="s">
        <v>1377</v>
      </c>
      <c r="I1154" s="223"/>
      <c r="J1154" s="493">
        <v>62314</v>
      </c>
      <c r="K1154" s="494" t="s">
        <v>1377</v>
      </c>
      <c r="L1154" s="495">
        <f>Zip!$J1154</f>
        <v>62314</v>
      </c>
    </row>
    <row r="1155" spans="2:12" x14ac:dyDescent="0.25">
      <c r="B1155" s="438">
        <v>62316</v>
      </c>
      <c r="C1155" s="428" t="s">
        <v>1378</v>
      </c>
      <c r="I1155" s="223"/>
      <c r="J1155" s="493">
        <v>62316</v>
      </c>
      <c r="K1155" s="494" t="s">
        <v>1378</v>
      </c>
      <c r="L1155" s="495">
        <f>Zip!$J1155</f>
        <v>62316</v>
      </c>
    </row>
    <row r="1156" spans="2:12" x14ac:dyDescent="0.25">
      <c r="B1156" s="438">
        <v>62319</v>
      </c>
      <c r="C1156" s="428" t="s">
        <v>1379</v>
      </c>
      <c r="I1156" s="223"/>
      <c r="J1156" s="493">
        <v>62319</v>
      </c>
      <c r="K1156" s="494" t="s">
        <v>1379</v>
      </c>
      <c r="L1156" s="495">
        <f>Zip!$J1156</f>
        <v>62319</v>
      </c>
    </row>
    <row r="1157" spans="2:12" x14ac:dyDescent="0.25">
      <c r="B1157" s="438">
        <v>62320</v>
      </c>
      <c r="C1157" s="428" t="s">
        <v>1380</v>
      </c>
      <c r="I1157" s="223"/>
      <c r="J1157" s="493">
        <v>62320</v>
      </c>
      <c r="K1157" s="494" t="s">
        <v>1380</v>
      </c>
      <c r="L1157" s="495">
        <f>Zip!$J1157</f>
        <v>62320</v>
      </c>
    </row>
    <row r="1158" spans="2:12" x14ac:dyDescent="0.25">
      <c r="B1158" s="438">
        <v>62321</v>
      </c>
      <c r="C1158" s="428" t="s">
        <v>1381</v>
      </c>
      <c r="I1158" s="223"/>
      <c r="J1158" s="493">
        <v>62321</v>
      </c>
      <c r="K1158" s="494" t="s">
        <v>1381</v>
      </c>
      <c r="L1158" s="495">
        <f>Zip!$J1158</f>
        <v>62321</v>
      </c>
    </row>
    <row r="1159" spans="2:12" x14ac:dyDescent="0.25">
      <c r="B1159" s="438">
        <v>62323</v>
      </c>
      <c r="C1159" s="428" t="s">
        <v>1382</v>
      </c>
      <c r="I1159" s="223"/>
      <c r="J1159" s="493">
        <v>62323</v>
      </c>
      <c r="K1159" s="494" t="s">
        <v>1382</v>
      </c>
      <c r="L1159" s="495">
        <f>Zip!$J1159</f>
        <v>62323</v>
      </c>
    </row>
    <row r="1160" spans="2:12" x14ac:dyDescent="0.25">
      <c r="B1160" s="438">
        <v>62324</v>
      </c>
      <c r="C1160" s="428" t="s">
        <v>1383</v>
      </c>
      <c r="I1160" s="223"/>
      <c r="J1160" s="493">
        <v>62324</v>
      </c>
      <c r="K1160" s="494" t="s">
        <v>1383</v>
      </c>
      <c r="L1160" s="495">
        <f>Zip!$J1160</f>
        <v>62324</v>
      </c>
    </row>
    <row r="1161" spans="2:12" x14ac:dyDescent="0.25">
      <c r="B1161" s="438">
        <v>62325</v>
      </c>
      <c r="C1161" s="428" t="s">
        <v>1384</v>
      </c>
      <c r="I1161" s="223"/>
      <c r="J1161" s="493">
        <v>62325</v>
      </c>
      <c r="K1161" s="494" t="s">
        <v>1384</v>
      </c>
      <c r="L1161" s="495">
        <f>Zip!$J1161</f>
        <v>62325</v>
      </c>
    </row>
    <row r="1162" spans="2:12" x14ac:dyDescent="0.25">
      <c r="B1162" s="438">
        <v>62326</v>
      </c>
      <c r="C1162" s="428" t="s">
        <v>1385</v>
      </c>
      <c r="I1162" s="223"/>
      <c r="J1162" s="493">
        <v>62326</v>
      </c>
      <c r="K1162" s="494" t="s">
        <v>1385</v>
      </c>
      <c r="L1162" s="495">
        <f>Zip!$J1162</f>
        <v>62326</v>
      </c>
    </row>
    <row r="1163" spans="2:12" x14ac:dyDescent="0.25">
      <c r="B1163" s="438">
        <v>62329</v>
      </c>
      <c r="C1163" s="428" t="s">
        <v>1386</v>
      </c>
      <c r="I1163" s="223"/>
      <c r="J1163" s="493">
        <v>62329</v>
      </c>
      <c r="K1163" s="494" t="s">
        <v>1386</v>
      </c>
      <c r="L1163" s="495">
        <f>Zip!$J1163</f>
        <v>62329</v>
      </c>
    </row>
    <row r="1164" spans="2:12" x14ac:dyDescent="0.25">
      <c r="B1164" s="438">
        <v>62330</v>
      </c>
      <c r="C1164" s="428" t="s">
        <v>1387</v>
      </c>
      <c r="I1164" s="223"/>
      <c r="J1164" s="493">
        <v>62330</v>
      </c>
      <c r="K1164" s="494" t="s">
        <v>1387</v>
      </c>
      <c r="L1164" s="495">
        <f>Zip!$J1164</f>
        <v>62330</v>
      </c>
    </row>
    <row r="1165" spans="2:12" x14ac:dyDescent="0.25">
      <c r="B1165" s="438">
        <v>62334</v>
      </c>
      <c r="C1165" s="428" t="s">
        <v>1388</v>
      </c>
      <c r="I1165" s="223"/>
      <c r="J1165" s="493">
        <v>62334</v>
      </c>
      <c r="K1165" s="494" t="s">
        <v>1388</v>
      </c>
      <c r="L1165" s="495">
        <f>Zip!$J1165</f>
        <v>62334</v>
      </c>
    </row>
    <row r="1166" spans="2:12" x14ac:dyDescent="0.25">
      <c r="B1166" s="438">
        <v>62336</v>
      </c>
      <c r="C1166" s="428" t="s">
        <v>1389</v>
      </c>
      <c r="I1166" s="223"/>
      <c r="J1166" s="493">
        <v>62336</v>
      </c>
      <c r="K1166" s="494" t="s">
        <v>1389</v>
      </c>
      <c r="L1166" s="495">
        <f>Zip!$J1166</f>
        <v>62336</v>
      </c>
    </row>
    <row r="1167" spans="2:12" x14ac:dyDescent="0.25">
      <c r="B1167" s="438">
        <v>62338</v>
      </c>
      <c r="C1167" s="428" t="s">
        <v>1390</v>
      </c>
      <c r="I1167" s="223"/>
      <c r="J1167" s="493">
        <v>62338</v>
      </c>
      <c r="K1167" s="494" t="s">
        <v>1390</v>
      </c>
      <c r="L1167" s="495">
        <f>Zip!$J1167</f>
        <v>62338</v>
      </c>
    </row>
    <row r="1168" spans="2:12" x14ac:dyDescent="0.25">
      <c r="B1168" s="438">
        <v>62339</v>
      </c>
      <c r="C1168" s="428" t="s">
        <v>1391</v>
      </c>
      <c r="I1168" s="223"/>
      <c r="J1168" s="493">
        <v>62339</v>
      </c>
      <c r="K1168" s="494" t="s">
        <v>1391</v>
      </c>
      <c r="L1168" s="495">
        <f>Zip!$J1168</f>
        <v>62339</v>
      </c>
    </row>
    <row r="1169" spans="2:12" x14ac:dyDescent="0.25">
      <c r="B1169" s="438">
        <v>62340</v>
      </c>
      <c r="C1169" s="428" t="s">
        <v>1392</v>
      </c>
      <c r="I1169" s="223"/>
      <c r="J1169" s="493">
        <v>62340</v>
      </c>
      <c r="K1169" s="494" t="s">
        <v>1392</v>
      </c>
      <c r="L1169" s="495">
        <f>Zip!$J1169</f>
        <v>62340</v>
      </c>
    </row>
    <row r="1170" spans="2:12" x14ac:dyDescent="0.25">
      <c r="B1170" s="438">
        <v>62341</v>
      </c>
      <c r="C1170" s="428" t="s">
        <v>1393</v>
      </c>
      <c r="I1170" s="223"/>
      <c r="J1170" s="493">
        <v>62341</v>
      </c>
      <c r="K1170" s="494" t="s">
        <v>1393</v>
      </c>
      <c r="L1170" s="495">
        <f>Zip!$J1170</f>
        <v>62341</v>
      </c>
    </row>
    <row r="1171" spans="2:12" x14ac:dyDescent="0.25">
      <c r="B1171" s="438">
        <v>62343</v>
      </c>
      <c r="C1171" s="428" t="s">
        <v>1394</v>
      </c>
      <c r="I1171" s="223"/>
      <c r="J1171" s="493">
        <v>62343</v>
      </c>
      <c r="K1171" s="494" t="s">
        <v>1394</v>
      </c>
      <c r="L1171" s="495">
        <f>Zip!$J1171</f>
        <v>62343</v>
      </c>
    </row>
    <row r="1172" spans="2:12" x14ac:dyDescent="0.25">
      <c r="B1172" s="438">
        <v>62344</v>
      </c>
      <c r="C1172" s="428" t="s">
        <v>1395</v>
      </c>
      <c r="I1172" s="223"/>
      <c r="J1172" s="493">
        <v>62344</v>
      </c>
      <c r="K1172" s="494" t="s">
        <v>1395</v>
      </c>
      <c r="L1172" s="495">
        <f>Zip!$J1172</f>
        <v>62344</v>
      </c>
    </row>
    <row r="1173" spans="2:12" x14ac:dyDescent="0.25">
      <c r="B1173" s="438">
        <v>62345</v>
      </c>
      <c r="C1173" s="428" t="s">
        <v>1396</v>
      </c>
      <c r="I1173" s="223"/>
      <c r="J1173" s="493">
        <v>62345</v>
      </c>
      <c r="K1173" s="494" t="s">
        <v>1396</v>
      </c>
      <c r="L1173" s="495">
        <f>Zip!$J1173</f>
        <v>62345</v>
      </c>
    </row>
    <row r="1174" spans="2:12" x14ac:dyDescent="0.25">
      <c r="B1174" s="438">
        <v>62346</v>
      </c>
      <c r="C1174" s="428" t="s">
        <v>1397</v>
      </c>
      <c r="I1174" s="223"/>
      <c r="J1174" s="493">
        <v>62346</v>
      </c>
      <c r="K1174" s="494" t="s">
        <v>1397</v>
      </c>
      <c r="L1174" s="495">
        <f>Zip!$J1174</f>
        <v>62346</v>
      </c>
    </row>
    <row r="1175" spans="2:12" x14ac:dyDescent="0.25">
      <c r="B1175" s="438">
        <v>62347</v>
      </c>
      <c r="C1175" s="428" t="s">
        <v>1398</v>
      </c>
      <c r="I1175" s="223"/>
      <c r="J1175" s="493">
        <v>62347</v>
      </c>
      <c r="K1175" s="494" t="s">
        <v>1398</v>
      </c>
      <c r="L1175" s="495">
        <f>Zip!$J1175</f>
        <v>62347</v>
      </c>
    </row>
    <row r="1176" spans="2:12" x14ac:dyDescent="0.25">
      <c r="B1176" s="438">
        <v>62348</v>
      </c>
      <c r="C1176" s="428" t="s">
        <v>1399</v>
      </c>
      <c r="I1176" s="223"/>
      <c r="J1176" s="493">
        <v>62348</v>
      </c>
      <c r="K1176" s="494" t="s">
        <v>1399</v>
      </c>
      <c r="L1176" s="495">
        <f>Zip!$J1176</f>
        <v>62348</v>
      </c>
    </row>
    <row r="1177" spans="2:12" x14ac:dyDescent="0.25">
      <c r="B1177" s="438">
        <v>62349</v>
      </c>
      <c r="C1177" s="428" t="s">
        <v>1400</v>
      </c>
      <c r="I1177" s="223"/>
      <c r="J1177" s="493">
        <v>62349</v>
      </c>
      <c r="K1177" s="494" t="s">
        <v>1400</v>
      </c>
      <c r="L1177" s="495">
        <f>Zip!$J1177</f>
        <v>62349</v>
      </c>
    </row>
    <row r="1178" spans="2:12" x14ac:dyDescent="0.25">
      <c r="B1178" s="438">
        <v>62351</v>
      </c>
      <c r="C1178" s="428" t="s">
        <v>1401</v>
      </c>
      <c r="I1178" s="223"/>
      <c r="J1178" s="493">
        <v>62351</v>
      </c>
      <c r="K1178" s="494" t="s">
        <v>1401</v>
      </c>
      <c r="L1178" s="495">
        <f>Zip!$J1178</f>
        <v>62351</v>
      </c>
    </row>
    <row r="1179" spans="2:12" x14ac:dyDescent="0.25">
      <c r="B1179" s="438">
        <v>62352</v>
      </c>
      <c r="C1179" s="428" t="s">
        <v>1402</v>
      </c>
      <c r="I1179" s="223"/>
      <c r="J1179" s="493">
        <v>62352</v>
      </c>
      <c r="K1179" s="494" t="s">
        <v>1402</v>
      </c>
      <c r="L1179" s="495">
        <f>Zip!$J1179</f>
        <v>62352</v>
      </c>
    </row>
    <row r="1180" spans="2:12" x14ac:dyDescent="0.25">
      <c r="B1180" s="438">
        <v>62353</v>
      </c>
      <c r="C1180" s="428" t="s">
        <v>1403</v>
      </c>
      <c r="I1180" s="223"/>
      <c r="J1180" s="493">
        <v>62353</v>
      </c>
      <c r="K1180" s="494" t="s">
        <v>1403</v>
      </c>
      <c r="L1180" s="495">
        <f>Zip!$J1180</f>
        <v>62353</v>
      </c>
    </row>
    <row r="1181" spans="2:12" x14ac:dyDescent="0.25">
      <c r="B1181" s="438">
        <v>62354</v>
      </c>
      <c r="C1181" s="428" t="s">
        <v>1404</v>
      </c>
      <c r="I1181" s="223"/>
      <c r="J1181" s="493">
        <v>62354</v>
      </c>
      <c r="K1181" s="494" t="s">
        <v>1404</v>
      </c>
      <c r="L1181" s="495">
        <f>Zip!$J1181</f>
        <v>62354</v>
      </c>
    </row>
    <row r="1182" spans="2:12" x14ac:dyDescent="0.25">
      <c r="B1182" s="438">
        <v>62355</v>
      </c>
      <c r="C1182" s="428" t="s">
        <v>1405</v>
      </c>
      <c r="I1182" s="223"/>
      <c r="J1182" s="493">
        <v>62355</v>
      </c>
      <c r="K1182" s="494" t="s">
        <v>1405</v>
      </c>
      <c r="L1182" s="495">
        <f>Zip!$J1182</f>
        <v>62355</v>
      </c>
    </row>
    <row r="1183" spans="2:12" x14ac:dyDescent="0.25">
      <c r="B1183" s="438">
        <v>62356</v>
      </c>
      <c r="C1183" s="428" t="s">
        <v>1406</v>
      </c>
      <c r="I1183" s="223"/>
      <c r="J1183" s="493">
        <v>62356</v>
      </c>
      <c r="K1183" s="494" t="s">
        <v>1406</v>
      </c>
      <c r="L1183" s="495">
        <f>Zip!$J1183</f>
        <v>62356</v>
      </c>
    </row>
    <row r="1184" spans="2:12" x14ac:dyDescent="0.25">
      <c r="B1184" s="438">
        <v>62357</v>
      </c>
      <c r="C1184" s="428" t="s">
        <v>1407</v>
      </c>
      <c r="I1184" s="223"/>
      <c r="J1184" s="493">
        <v>62357</v>
      </c>
      <c r="K1184" s="494" t="s">
        <v>1407</v>
      </c>
      <c r="L1184" s="495">
        <f>Zip!$J1184</f>
        <v>62357</v>
      </c>
    </row>
    <row r="1185" spans="2:12" x14ac:dyDescent="0.25">
      <c r="B1185" s="438">
        <v>62358</v>
      </c>
      <c r="C1185" s="428" t="s">
        <v>1408</v>
      </c>
      <c r="I1185" s="223"/>
      <c r="J1185" s="493">
        <v>62358</v>
      </c>
      <c r="K1185" s="494" t="s">
        <v>1408</v>
      </c>
      <c r="L1185" s="495">
        <f>Zip!$J1185</f>
        <v>62358</v>
      </c>
    </row>
    <row r="1186" spans="2:12" x14ac:dyDescent="0.25">
      <c r="B1186" s="438">
        <v>62359</v>
      </c>
      <c r="C1186" s="428" t="s">
        <v>1409</v>
      </c>
      <c r="I1186" s="223"/>
      <c r="J1186" s="493">
        <v>62359</v>
      </c>
      <c r="K1186" s="494" t="s">
        <v>1409</v>
      </c>
      <c r="L1186" s="495">
        <f>Zip!$J1186</f>
        <v>62359</v>
      </c>
    </row>
    <row r="1187" spans="2:12" x14ac:dyDescent="0.25">
      <c r="B1187" s="438">
        <v>62360</v>
      </c>
      <c r="C1187" s="428" t="s">
        <v>1410</v>
      </c>
      <c r="I1187" s="223"/>
      <c r="J1187" s="493">
        <v>62360</v>
      </c>
      <c r="K1187" s="494" t="s">
        <v>1410</v>
      </c>
      <c r="L1187" s="495">
        <f>Zip!$J1187</f>
        <v>62360</v>
      </c>
    </row>
    <row r="1188" spans="2:12" x14ac:dyDescent="0.25">
      <c r="B1188" s="438">
        <v>62361</v>
      </c>
      <c r="C1188" s="428" t="s">
        <v>1411</v>
      </c>
      <c r="I1188" s="223"/>
      <c r="J1188" s="493">
        <v>62361</v>
      </c>
      <c r="K1188" s="494" t="s">
        <v>1411</v>
      </c>
      <c r="L1188" s="495">
        <f>Zip!$J1188</f>
        <v>62361</v>
      </c>
    </row>
    <row r="1189" spans="2:12" x14ac:dyDescent="0.25">
      <c r="B1189" s="438">
        <v>62362</v>
      </c>
      <c r="C1189" s="428" t="s">
        <v>1325</v>
      </c>
      <c r="I1189" s="223"/>
      <c r="J1189" s="493">
        <v>62362</v>
      </c>
      <c r="K1189" s="494" t="s">
        <v>1325</v>
      </c>
      <c r="L1189" s="495">
        <f>Zip!$J1189</f>
        <v>62362</v>
      </c>
    </row>
    <row r="1190" spans="2:12" x14ac:dyDescent="0.25">
      <c r="B1190" s="438">
        <v>62363</v>
      </c>
      <c r="C1190" s="428" t="s">
        <v>1412</v>
      </c>
      <c r="I1190" s="223"/>
      <c r="J1190" s="493">
        <v>62363</v>
      </c>
      <c r="K1190" s="494" t="s">
        <v>1412</v>
      </c>
      <c r="L1190" s="495">
        <f>Zip!$J1190</f>
        <v>62363</v>
      </c>
    </row>
    <row r="1191" spans="2:12" x14ac:dyDescent="0.25">
      <c r="B1191" s="438">
        <v>62365</v>
      </c>
      <c r="C1191" s="428" t="s">
        <v>1413</v>
      </c>
      <c r="I1191" s="223"/>
      <c r="J1191" s="493">
        <v>62365</v>
      </c>
      <c r="K1191" s="494" t="s">
        <v>1413</v>
      </c>
      <c r="L1191" s="495">
        <f>Zip!$J1191</f>
        <v>62365</v>
      </c>
    </row>
    <row r="1192" spans="2:12" x14ac:dyDescent="0.25">
      <c r="B1192" s="438">
        <v>62366</v>
      </c>
      <c r="C1192" s="428" t="s">
        <v>1414</v>
      </c>
      <c r="I1192" s="223"/>
      <c r="J1192" s="493">
        <v>62366</v>
      </c>
      <c r="K1192" s="494" t="s">
        <v>1414</v>
      </c>
      <c r="L1192" s="495">
        <f>Zip!$J1192</f>
        <v>62366</v>
      </c>
    </row>
    <row r="1193" spans="2:12" x14ac:dyDescent="0.25">
      <c r="B1193" s="438">
        <v>62367</v>
      </c>
      <c r="C1193" s="428" t="s">
        <v>1415</v>
      </c>
      <c r="I1193" s="223"/>
      <c r="J1193" s="493">
        <v>62367</v>
      </c>
      <c r="K1193" s="494" t="s">
        <v>1415</v>
      </c>
      <c r="L1193" s="495">
        <f>Zip!$J1193</f>
        <v>62367</v>
      </c>
    </row>
    <row r="1194" spans="2:12" x14ac:dyDescent="0.25">
      <c r="B1194" s="438">
        <v>62370</v>
      </c>
      <c r="C1194" s="428" t="s">
        <v>1416</v>
      </c>
      <c r="I1194" s="223"/>
      <c r="J1194" s="493">
        <v>62370</v>
      </c>
      <c r="K1194" s="494" t="s">
        <v>1416</v>
      </c>
      <c r="L1194" s="495">
        <f>Zip!$J1194</f>
        <v>62370</v>
      </c>
    </row>
    <row r="1195" spans="2:12" x14ac:dyDescent="0.25">
      <c r="B1195" s="438">
        <v>62373</v>
      </c>
      <c r="C1195" s="428" t="s">
        <v>1417</v>
      </c>
      <c r="I1195" s="223"/>
      <c r="J1195" s="493">
        <v>62373</v>
      </c>
      <c r="K1195" s="494" t="s">
        <v>1417</v>
      </c>
      <c r="L1195" s="495">
        <f>Zip!$J1195</f>
        <v>62373</v>
      </c>
    </row>
    <row r="1196" spans="2:12" x14ac:dyDescent="0.25">
      <c r="B1196" s="438">
        <v>62374</v>
      </c>
      <c r="C1196" s="428" t="s">
        <v>1418</v>
      </c>
      <c r="I1196" s="223"/>
      <c r="J1196" s="493">
        <v>62374</v>
      </c>
      <c r="K1196" s="494" t="s">
        <v>1418</v>
      </c>
      <c r="L1196" s="495">
        <f>Zip!$J1196</f>
        <v>62374</v>
      </c>
    </row>
    <row r="1197" spans="2:12" x14ac:dyDescent="0.25">
      <c r="B1197" s="438">
        <v>62375</v>
      </c>
      <c r="C1197" s="428" t="s">
        <v>1419</v>
      </c>
      <c r="I1197" s="223"/>
      <c r="J1197" s="493">
        <v>62375</v>
      </c>
      <c r="K1197" s="494" t="s">
        <v>1419</v>
      </c>
      <c r="L1197" s="495">
        <f>Zip!$J1197</f>
        <v>62375</v>
      </c>
    </row>
    <row r="1198" spans="2:12" x14ac:dyDescent="0.25">
      <c r="B1198" s="438">
        <v>62376</v>
      </c>
      <c r="C1198" s="428" t="s">
        <v>1420</v>
      </c>
      <c r="I1198" s="223"/>
      <c r="J1198" s="493">
        <v>62376</v>
      </c>
      <c r="K1198" s="494" t="s">
        <v>1420</v>
      </c>
      <c r="L1198" s="495">
        <f>Zip!$J1198</f>
        <v>62376</v>
      </c>
    </row>
    <row r="1199" spans="2:12" x14ac:dyDescent="0.25">
      <c r="B1199" s="438">
        <v>62378</v>
      </c>
      <c r="C1199" s="428" t="s">
        <v>1421</v>
      </c>
      <c r="I1199" s="223"/>
      <c r="J1199" s="493">
        <v>62378</v>
      </c>
      <c r="K1199" s="494" t="s">
        <v>1421</v>
      </c>
      <c r="L1199" s="495">
        <f>Zip!$J1199</f>
        <v>62378</v>
      </c>
    </row>
    <row r="1200" spans="2:12" x14ac:dyDescent="0.25">
      <c r="B1200" s="438">
        <v>62379</v>
      </c>
      <c r="C1200" s="428" t="s">
        <v>1422</v>
      </c>
      <c r="I1200" s="223"/>
      <c r="J1200" s="493">
        <v>62379</v>
      </c>
      <c r="K1200" s="494" t="s">
        <v>1422</v>
      </c>
      <c r="L1200" s="495">
        <f>Zip!$J1200</f>
        <v>62379</v>
      </c>
    </row>
    <row r="1201" spans="2:12" x14ac:dyDescent="0.25">
      <c r="B1201" s="438">
        <v>62380</v>
      </c>
      <c r="C1201" s="428" t="s">
        <v>1423</v>
      </c>
      <c r="I1201" s="223"/>
      <c r="J1201" s="493">
        <v>62380</v>
      </c>
      <c r="K1201" s="494" t="s">
        <v>1423</v>
      </c>
      <c r="L1201" s="495">
        <f>Zip!$J1201</f>
        <v>62380</v>
      </c>
    </row>
    <row r="1202" spans="2:12" x14ac:dyDescent="0.25">
      <c r="B1202" s="438">
        <v>62401</v>
      </c>
      <c r="C1202" s="428" t="s">
        <v>1424</v>
      </c>
      <c r="I1202" s="223"/>
      <c r="J1202" s="493">
        <v>62401</v>
      </c>
      <c r="K1202" s="494" t="s">
        <v>1424</v>
      </c>
      <c r="L1202" s="495">
        <f>Zip!$J1202</f>
        <v>62401</v>
      </c>
    </row>
    <row r="1203" spans="2:12" x14ac:dyDescent="0.25">
      <c r="B1203" s="438">
        <v>62410</v>
      </c>
      <c r="C1203" s="428" t="s">
        <v>1425</v>
      </c>
      <c r="I1203" s="223"/>
      <c r="J1203" s="493">
        <v>62410</v>
      </c>
      <c r="K1203" s="494" t="s">
        <v>1425</v>
      </c>
      <c r="L1203" s="495">
        <f>Zip!$J1203</f>
        <v>62410</v>
      </c>
    </row>
    <row r="1204" spans="2:12" x14ac:dyDescent="0.25">
      <c r="B1204" s="438">
        <v>62411</v>
      </c>
      <c r="C1204" s="428" t="s">
        <v>1426</v>
      </c>
      <c r="I1204" s="223"/>
      <c r="J1204" s="493">
        <v>62411</v>
      </c>
      <c r="K1204" s="494" t="s">
        <v>1426</v>
      </c>
      <c r="L1204" s="495">
        <f>Zip!$J1204</f>
        <v>62411</v>
      </c>
    </row>
    <row r="1205" spans="2:12" x14ac:dyDescent="0.25">
      <c r="B1205" s="438">
        <v>62413</v>
      </c>
      <c r="C1205" s="428" t="s">
        <v>1427</v>
      </c>
      <c r="I1205" s="223"/>
      <c r="J1205" s="493">
        <v>62413</v>
      </c>
      <c r="K1205" s="494" t="s">
        <v>1427</v>
      </c>
      <c r="L1205" s="495">
        <f>Zip!$J1205</f>
        <v>62413</v>
      </c>
    </row>
    <row r="1206" spans="2:12" x14ac:dyDescent="0.25">
      <c r="B1206" s="438">
        <v>62414</v>
      </c>
      <c r="C1206" s="428" t="s">
        <v>1428</v>
      </c>
      <c r="I1206" s="223"/>
      <c r="J1206" s="493">
        <v>62414</v>
      </c>
      <c r="K1206" s="494" t="s">
        <v>1428</v>
      </c>
      <c r="L1206" s="495">
        <f>Zip!$J1206</f>
        <v>62414</v>
      </c>
    </row>
    <row r="1207" spans="2:12" x14ac:dyDescent="0.25">
      <c r="B1207" s="438">
        <v>62417</v>
      </c>
      <c r="C1207" s="428" t="s">
        <v>1429</v>
      </c>
      <c r="I1207" s="223"/>
      <c r="J1207" s="493">
        <v>62417</v>
      </c>
      <c r="K1207" s="494" t="s">
        <v>1429</v>
      </c>
      <c r="L1207" s="495">
        <f>Zip!$J1207</f>
        <v>62417</v>
      </c>
    </row>
    <row r="1208" spans="2:12" x14ac:dyDescent="0.25">
      <c r="B1208" s="438">
        <v>62418</v>
      </c>
      <c r="C1208" s="428" t="s">
        <v>1430</v>
      </c>
      <c r="I1208" s="223"/>
      <c r="J1208" s="493">
        <v>62418</v>
      </c>
      <c r="K1208" s="494" t="s">
        <v>1430</v>
      </c>
      <c r="L1208" s="495">
        <f>Zip!$J1208</f>
        <v>62418</v>
      </c>
    </row>
    <row r="1209" spans="2:12" x14ac:dyDescent="0.25">
      <c r="B1209" s="438">
        <v>62419</v>
      </c>
      <c r="C1209" s="428" t="s">
        <v>1235</v>
      </c>
      <c r="I1209" s="223"/>
      <c r="J1209" s="493">
        <v>62419</v>
      </c>
      <c r="K1209" s="494" t="s">
        <v>1235</v>
      </c>
      <c r="L1209" s="495">
        <f>Zip!$J1209</f>
        <v>62419</v>
      </c>
    </row>
    <row r="1210" spans="2:12" x14ac:dyDescent="0.25">
      <c r="B1210" s="438">
        <v>62420</v>
      </c>
      <c r="C1210" s="428" t="s">
        <v>1431</v>
      </c>
      <c r="I1210" s="223"/>
      <c r="J1210" s="493">
        <v>62420</v>
      </c>
      <c r="K1210" s="494" t="s">
        <v>1431</v>
      </c>
      <c r="L1210" s="495">
        <f>Zip!$J1210</f>
        <v>62420</v>
      </c>
    </row>
    <row r="1211" spans="2:12" x14ac:dyDescent="0.25">
      <c r="B1211" s="438">
        <v>62421</v>
      </c>
      <c r="C1211" s="428" t="s">
        <v>1432</v>
      </c>
      <c r="I1211" s="223"/>
      <c r="J1211" s="493">
        <v>62421</v>
      </c>
      <c r="K1211" s="494" t="s">
        <v>1432</v>
      </c>
      <c r="L1211" s="495">
        <f>Zip!$J1211</f>
        <v>62421</v>
      </c>
    </row>
    <row r="1212" spans="2:12" x14ac:dyDescent="0.25">
      <c r="B1212" s="438">
        <v>62422</v>
      </c>
      <c r="C1212" s="428" t="s">
        <v>1433</v>
      </c>
      <c r="I1212" s="223"/>
      <c r="J1212" s="493">
        <v>62422</v>
      </c>
      <c r="K1212" s="494" t="s">
        <v>1433</v>
      </c>
      <c r="L1212" s="495">
        <f>Zip!$J1212</f>
        <v>62422</v>
      </c>
    </row>
    <row r="1213" spans="2:12" x14ac:dyDescent="0.25">
      <c r="B1213" s="438">
        <v>62423</v>
      </c>
      <c r="C1213" s="428" t="s">
        <v>1434</v>
      </c>
      <c r="I1213" s="223"/>
      <c r="J1213" s="493">
        <v>62423</v>
      </c>
      <c r="K1213" s="494" t="s">
        <v>1434</v>
      </c>
      <c r="L1213" s="495">
        <f>Zip!$J1213</f>
        <v>62423</v>
      </c>
    </row>
    <row r="1214" spans="2:12" x14ac:dyDescent="0.25">
      <c r="B1214" s="438">
        <v>62424</v>
      </c>
      <c r="C1214" s="428" t="s">
        <v>1435</v>
      </c>
      <c r="I1214" s="223"/>
      <c r="J1214" s="493">
        <v>62424</v>
      </c>
      <c r="K1214" s="494" t="s">
        <v>1435</v>
      </c>
      <c r="L1214" s="495">
        <f>Zip!$J1214</f>
        <v>62424</v>
      </c>
    </row>
    <row r="1215" spans="2:12" x14ac:dyDescent="0.25">
      <c r="B1215" s="438">
        <v>62425</v>
      </c>
      <c r="C1215" s="428" t="s">
        <v>1436</v>
      </c>
      <c r="I1215" s="223"/>
      <c r="J1215" s="493">
        <v>62425</v>
      </c>
      <c r="K1215" s="494" t="s">
        <v>1436</v>
      </c>
      <c r="L1215" s="495">
        <f>Zip!$J1215</f>
        <v>62425</v>
      </c>
    </row>
    <row r="1216" spans="2:12" x14ac:dyDescent="0.25">
      <c r="B1216" s="438">
        <v>62426</v>
      </c>
      <c r="C1216" s="428" t="s">
        <v>1437</v>
      </c>
      <c r="I1216" s="223"/>
      <c r="J1216" s="493">
        <v>62426</v>
      </c>
      <c r="K1216" s="494" t="s">
        <v>1437</v>
      </c>
      <c r="L1216" s="495">
        <f>Zip!$J1216</f>
        <v>62426</v>
      </c>
    </row>
    <row r="1217" spans="2:12" x14ac:dyDescent="0.25">
      <c r="B1217" s="438">
        <v>62427</v>
      </c>
      <c r="C1217" s="428" t="s">
        <v>1438</v>
      </c>
      <c r="I1217" s="223"/>
      <c r="J1217" s="493">
        <v>62427</v>
      </c>
      <c r="K1217" s="494" t="s">
        <v>1438</v>
      </c>
      <c r="L1217" s="495">
        <f>Zip!$J1217</f>
        <v>62427</v>
      </c>
    </row>
    <row r="1218" spans="2:12" x14ac:dyDescent="0.25">
      <c r="B1218" s="438">
        <v>62428</v>
      </c>
      <c r="C1218" s="428" t="s">
        <v>1439</v>
      </c>
      <c r="I1218" s="223"/>
      <c r="J1218" s="493">
        <v>62428</v>
      </c>
      <c r="K1218" s="494" t="s">
        <v>1439</v>
      </c>
      <c r="L1218" s="495">
        <f>Zip!$J1218</f>
        <v>62428</v>
      </c>
    </row>
    <row r="1219" spans="2:12" x14ac:dyDescent="0.25">
      <c r="B1219" s="438">
        <v>62431</v>
      </c>
      <c r="C1219" s="428" t="s">
        <v>1440</v>
      </c>
      <c r="I1219" s="223"/>
      <c r="J1219" s="493">
        <v>62431</v>
      </c>
      <c r="K1219" s="494" t="s">
        <v>1440</v>
      </c>
      <c r="L1219" s="495">
        <f>Zip!$J1219</f>
        <v>62431</v>
      </c>
    </row>
    <row r="1220" spans="2:12" x14ac:dyDescent="0.25">
      <c r="B1220" s="438">
        <v>62432</v>
      </c>
      <c r="C1220" s="428" t="s">
        <v>1441</v>
      </c>
      <c r="I1220" s="223"/>
      <c r="J1220" s="493">
        <v>62432</v>
      </c>
      <c r="K1220" s="494" t="s">
        <v>1441</v>
      </c>
      <c r="L1220" s="495">
        <f>Zip!$J1220</f>
        <v>62432</v>
      </c>
    </row>
    <row r="1221" spans="2:12" x14ac:dyDescent="0.25">
      <c r="B1221" s="438">
        <v>62433</v>
      </c>
      <c r="C1221" s="428" t="s">
        <v>1442</v>
      </c>
      <c r="I1221" s="223"/>
      <c r="J1221" s="493">
        <v>62433</v>
      </c>
      <c r="K1221" s="494" t="s">
        <v>1442</v>
      </c>
      <c r="L1221" s="495">
        <f>Zip!$J1221</f>
        <v>62433</v>
      </c>
    </row>
    <row r="1222" spans="2:12" x14ac:dyDescent="0.25">
      <c r="B1222" s="438">
        <v>62434</v>
      </c>
      <c r="C1222" s="428" t="s">
        <v>1443</v>
      </c>
      <c r="I1222" s="223"/>
      <c r="J1222" s="493">
        <v>62434</v>
      </c>
      <c r="K1222" s="494" t="s">
        <v>1443</v>
      </c>
      <c r="L1222" s="495">
        <f>Zip!$J1222</f>
        <v>62434</v>
      </c>
    </row>
    <row r="1223" spans="2:12" x14ac:dyDescent="0.25">
      <c r="B1223" s="438">
        <v>62435</v>
      </c>
      <c r="C1223" s="428" t="s">
        <v>1444</v>
      </c>
      <c r="I1223" s="223"/>
      <c r="J1223" s="493">
        <v>62435</v>
      </c>
      <c r="K1223" s="494" t="s">
        <v>1444</v>
      </c>
      <c r="L1223" s="495">
        <f>Zip!$J1223</f>
        <v>62435</v>
      </c>
    </row>
    <row r="1224" spans="2:12" x14ac:dyDescent="0.25">
      <c r="B1224" s="438">
        <v>62436</v>
      </c>
      <c r="C1224" s="428" t="s">
        <v>1445</v>
      </c>
      <c r="I1224" s="223"/>
      <c r="J1224" s="493">
        <v>62436</v>
      </c>
      <c r="K1224" s="494" t="s">
        <v>1445</v>
      </c>
      <c r="L1224" s="495">
        <f>Zip!$J1224</f>
        <v>62436</v>
      </c>
    </row>
    <row r="1225" spans="2:12" x14ac:dyDescent="0.25">
      <c r="B1225" s="438">
        <v>62438</v>
      </c>
      <c r="C1225" s="428" t="s">
        <v>1446</v>
      </c>
      <c r="I1225" s="223"/>
      <c r="J1225" s="493">
        <v>62438</v>
      </c>
      <c r="K1225" s="494" t="s">
        <v>1446</v>
      </c>
      <c r="L1225" s="495">
        <f>Zip!$J1225</f>
        <v>62438</v>
      </c>
    </row>
    <row r="1226" spans="2:12" x14ac:dyDescent="0.25">
      <c r="B1226" s="438">
        <v>62439</v>
      </c>
      <c r="C1226" s="428" t="s">
        <v>1447</v>
      </c>
      <c r="I1226" s="223"/>
      <c r="J1226" s="493">
        <v>62439</v>
      </c>
      <c r="K1226" s="494" t="s">
        <v>1447</v>
      </c>
      <c r="L1226" s="495">
        <f>Zip!$J1226</f>
        <v>62439</v>
      </c>
    </row>
    <row r="1227" spans="2:12" x14ac:dyDescent="0.25">
      <c r="B1227" s="438">
        <v>62440</v>
      </c>
      <c r="C1227" s="428" t="s">
        <v>1448</v>
      </c>
      <c r="I1227" s="223"/>
      <c r="J1227" s="493">
        <v>62440</v>
      </c>
      <c r="K1227" s="494" t="s">
        <v>1448</v>
      </c>
      <c r="L1227" s="495">
        <f>Zip!$J1227</f>
        <v>62440</v>
      </c>
    </row>
    <row r="1228" spans="2:12" x14ac:dyDescent="0.25">
      <c r="B1228" s="438">
        <v>62441</v>
      </c>
      <c r="C1228" s="428" t="s">
        <v>967</v>
      </c>
      <c r="I1228" s="223"/>
      <c r="J1228" s="493">
        <v>62441</v>
      </c>
      <c r="K1228" s="494" t="s">
        <v>967</v>
      </c>
      <c r="L1228" s="495">
        <f>Zip!$J1228</f>
        <v>62441</v>
      </c>
    </row>
    <row r="1229" spans="2:12" x14ac:dyDescent="0.25">
      <c r="B1229" s="438">
        <v>62442</v>
      </c>
      <c r="C1229" s="428" t="s">
        <v>1449</v>
      </c>
      <c r="I1229" s="223"/>
      <c r="J1229" s="493">
        <v>62442</v>
      </c>
      <c r="K1229" s="494" t="s">
        <v>1449</v>
      </c>
      <c r="L1229" s="495">
        <f>Zip!$J1229</f>
        <v>62442</v>
      </c>
    </row>
    <row r="1230" spans="2:12" x14ac:dyDescent="0.25">
      <c r="B1230" s="438">
        <v>62443</v>
      </c>
      <c r="C1230" s="428" t="s">
        <v>390</v>
      </c>
      <c r="I1230" s="223"/>
      <c r="J1230" s="493">
        <v>62443</v>
      </c>
      <c r="K1230" s="494" t="s">
        <v>390</v>
      </c>
      <c r="L1230" s="495">
        <f>Zip!$J1230</f>
        <v>62443</v>
      </c>
    </row>
    <row r="1231" spans="2:12" x14ac:dyDescent="0.25">
      <c r="B1231" s="438">
        <v>62444</v>
      </c>
      <c r="C1231" s="428" t="s">
        <v>1450</v>
      </c>
      <c r="I1231" s="223"/>
      <c r="J1231" s="493">
        <v>62444</v>
      </c>
      <c r="K1231" s="494" t="s">
        <v>1450</v>
      </c>
      <c r="L1231" s="495">
        <f>Zip!$J1231</f>
        <v>62444</v>
      </c>
    </row>
    <row r="1232" spans="2:12" x14ac:dyDescent="0.25">
      <c r="B1232" s="438">
        <v>62445</v>
      </c>
      <c r="C1232" s="428" t="s">
        <v>1451</v>
      </c>
      <c r="I1232" s="223"/>
      <c r="J1232" s="493">
        <v>62445</v>
      </c>
      <c r="K1232" s="494" t="s">
        <v>1451</v>
      </c>
      <c r="L1232" s="495">
        <f>Zip!$J1232</f>
        <v>62445</v>
      </c>
    </row>
    <row r="1233" spans="2:12" x14ac:dyDescent="0.25">
      <c r="B1233" s="438">
        <v>62446</v>
      </c>
      <c r="C1233" s="428" t="s">
        <v>1452</v>
      </c>
      <c r="I1233" s="223"/>
      <c r="J1233" s="493">
        <v>62446</v>
      </c>
      <c r="K1233" s="494" t="s">
        <v>1452</v>
      </c>
      <c r="L1233" s="495">
        <f>Zip!$J1233</f>
        <v>62446</v>
      </c>
    </row>
    <row r="1234" spans="2:12" x14ac:dyDescent="0.25">
      <c r="B1234" s="438">
        <v>62447</v>
      </c>
      <c r="C1234" s="428" t="s">
        <v>1453</v>
      </c>
      <c r="I1234" s="223"/>
      <c r="J1234" s="493">
        <v>62447</v>
      </c>
      <c r="K1234" s="494" t="s">
        <v>1453</v>
      </c>
      <c r="L1234" s="495">
        <f>Zip!$J1234</f>
        <v>62447</v>
      </c>
    </row>
    <row r="1235" spans="2:12" x14ac:dyDescent="0.25">
      <c r="B1235" s="438">
        <v>62448</v>
      </c>
      <c r="C1235" s="428" t="s">
        <v>1454</v>
      </c>
      <c r="I1235" s="223"/>
      <c r="J1235" s="493">
        <v>62448</v>
      </c>
      <c r="K1235" s="494" t="s">
        <v>1454</v>
      </c>
      <c r="L1235" s="495">
        <f>Zip!$J1235</f>
        <v>62448</v>
      </c>
    </row>
    <row r="1236" spans="2:12" x14ac:dyDescent="0.25">
      <c r="B1236" s="438">
        <v>62449</v>
      </c>
      <c r="C1236" s="428" t="s">
        <v>1455</v>
      </c>
      <c r="I1236" s="223"/>
      <c r="J1236" s="493">
        <v>62449</v>
      </c>
      <c r="K1236" s="494" t="s">
        <v>1455</v>
      </c>
      <c r="L1236" s="495">
        <f>Zip!$J1236</f>
        <v>62449</v>
      </c>
    </row>
    <row r="1237" spans="2:12" x14ac:dyDescent="0.25">
      <c r="B1237" s="438">
        <v>62450</v>
      </c>
      <c r="C1237" s="428" t="s">
        <v>1456</v>
      </c>
      <c r="I1237" s="223"/>
      <c r="J1237" s="493">
        <v>62450</v>
      </c>
      <c r="K1237" s="494" t="s">
        <v>1456</v>
      </c>
      <c r="L1237" s="495">
        <f>Zip!$J1237</f>
        <v>62450</v>
      </c>
    </row>
    <row r="1238" spans="2:12" x14ac:dyDescent="0.25">
      <c r="B1238" s="438">
        <v>62451</v>
      </c>
      <c r="C1238" s="428" t="s">
        <v>1457</v>
      </c>
      <c r="I1238" s="223"/>
      <c r="J1238" s="493">
        <v>62451</v>
      </c>
      <c r="K1238" s="494" t="s">
        <v>1457</v>
      </c>
      <c r="L1238" s="495">
        <f>Zip!$J1238</f>
        <v>62451</v>
      </c>
    </row>
    <row r="1239" spans="2:12" x14ac:dyDescent="0.25">
      <c r="B1239" s="438">
        <v>62452</v>
      </c>
      <c r="C1239" s="428" t="s">
        <v>1458</v>
      </c>
      <c r="I1239" s="223"/>
      <c r="J1239" s="493">
        <v>62452</v>
      </c>
      <c r="K1239" s="494" t="s">
        <v>1458</v>
      </c>
      <c r="L1239" s="495">
        <f>Zip!$J1239</f>
        <v>62452</v>
      </c>
    </row>
    <row r="1240" spans="2:12" x14ac:dyDescent="0.25">
      <c r="B1240" s="438">
        <v>62454</v>
      </c>
      <c r="C1240" s="428" t="s">
        <v>1459</v>
      </c>
      <c r="I1240" s="223"/>
      <c r="J1240" s="493">
        <v>62454</v>
      </c>
      <c r="K1240" s="494" t="s">
        <v>1459</v>
      </c>
      <c r="L1240" s="495">
        <f>Zip!$J1240</f>
        <v>62454</v>
      </c>
    </row>
    <row r="1241" spans="2:12" x14ac:dyDescent="0.25">
      <c r="B1241" s="438">
        <v>62458</v>
      </c>
      <c r="C1241" s="428" t="s">
        <v>1460</v>
      </c>
      <c r="I1241" s="223"/>
      <c r="J1241" s="493">
        <v>62458</v>
      </c>
      <c r="K1241" s="494" t="s">
        <v>1460</v>
      </c>
      <c r="L1241" s="495">
        <f>Zip!$J1241</f>
        <v>62458</v>
      </c>
    </row>
    <row r="1242" spans="2:12" x14ac:dyDescent="0.25">
      <c r="B1242" s="438">
        <v>62459</v>
      </c>
      <c r="C1242" s="428" t="s">
        <v>1461</v>
      </c>
      <c r="I1242" s="223"/>
      <c r="J1242" s="493">
        <v>62459</v>
      </c>
      <c r="K1242" s="494" t="s">
        <v>1461</v>
      </c>
      <c r="L1242" s="495">
        <f>Zip!$J1242</f>
        <v>62459</v>
      </c>
    </row>
    <row r="1243" spans="2:12" x14ac:dyDescent="0.25">
      <c r="B1243" s="438">
        <v>62460</v>
      </c>
      <c r="C1243" s="428" t="s">
        <v>1462</v>
      </c>
      <c r="I1243" s="223"/>
      <c r="J1243" s="493">
        <v>62460</v>
      </c>
      <c r="K1243" s="494" t="s">
        <v>1462</v>
      </c>
      <c r="L1243" s="495">
        <f>Zip!$J1243</f>
        <v>62460</v>
      </c>
    </row>
    <row r="1244" spans="2:12" x14ac:dyDescent="0.25">
      <c r="B1244" s="438">
        <v>62461</v>
      </c>
      <c r="C1244" s="428" t="s">
        <v>1463</v>
      </c>
      <c r="I1244" s="223"/>
      <c r="J1244" s="493">
        <v>62461</v>
      </c>
      <c r="K1244" s="494" t="s">
        <v>1463</v>
      </c>
      <c r="L1244" s="495">
        <f>Zip!$J1244</f>
        <v>62461</v>
      </c>
    </row>
    <row r="1245" spans="2:12" x14ac:dyDescent="0.25">
      <c r="B1245" s="438">
        <v>62462</v>
      </c>
      <c r="C1245" s="428" t="s">
        <v>1464</v>
      </c>
      <c r="I1245" s="223"/>
      <c r="J1245" s="493">
        <v>62462</v>
      </c>
      <c r="K1245" s="494" t="s">
        <v>1464</v>
      </c>
      <c r="L1245" s="495">
        <f>Zip!$J1245</f>
        <v>62462</v>
      </c>
    </row>
    <row r="1246" spans="2:12" x14ac:dyDescent="0.25">
      <c r="B1246" s="438">
        <v>62463</v>
      </c>
      <c r="C1246" s="428" t="s">
        <v>1465</v>
      </c>
      <c r="I1246" s="223"/>
      <c r="J1246" s="493">
        <v>62463</v>
      </c>
      <c r="K1246" s="494" t="s">
        <v>1465</v>
      </c>
      <c r="L1246" s="495">
        <f>Zip!$J1246</f>
        <v>62463</v>
      </c>
    </row>
    <row r="1247" spans="2:12" x14ac:dyDescent="0.25">
      <c r="B1247" s="438">
        <v>62464</v>
      </c>
      <c r="C1247" s="428" t="s">
        <v>1466</v>
      </c>
      <c r="I1247" s="223"/>
      <c r="J1247" s="493">
        <v>62464</v>
      </c>
      <c r="K1247" s="494" t="s">
        <v>1466</v>
      </c>
      <c r="L1247" s="495">
        <f>Zip!$J1247</f>
        <v>62464</v>
      </c>
    </row>
    <row r="1248" spans="2:12" x14ac:dyDescent="0.25">
      <c r="B1248" s="438">
        <v>62465</v>
      </c>
      <c r="C1248" s="428" t="s">
        <v>1467</v>
      </c>
      <c r="I1248" s="223"/>
      <c r="J1248" s="493">
        <v>62465</v>
      </c>
      <c r="K1248" s="494" t="s">
        <v>1467</v>
      </c>
      <c r="L1248" s="495">
        <f>Zip!$J1248</f>
        <v>62465</v>
      </c>
    </row>
    <row r="1249" spans="2:12" x14ac:dyDescent="0.25">
      <c r="B1249" s="438">
        <v>62466</v>
      </c>
      <c r="C1249" s="428" t="s">
        <v>1468</v>
      </c>
      <c r="I1249" s="223"/>
      <c r="J1249" s="493">
        <v>62466</v>
      </c>
      <c r="K1249" s="494" t="s">
        <v>1468</v>
      </c>
      <c r="L1249" s="495">
        <f>Zip!$J1249</f>
        <v>62466</v>
      </c>
    </row>
    <row r="1250" spans="2:12" x14ac:dyDescent="0.25">
      <c r="B1250" s="438">
        <v>62467</v>
      </c>
      <c r="C1250" s="428" t="s">
        <v>1469</v>
      </c>
      <c r="I1250" s="223"/>
      <c r="J1250" s="493">
        <v>62467</v>
      </c>
      <c r="K1250" s="494" t="s">
        <v>1469</v>
      </c>
      <c r="L1250" s="495">
        <f>Zip!$J1250</f>
        <v>62467</v>
      </c>
    </row>
    <row r="1251" spans="2:12" x14ac:dyDescent="0.25">
      <c r="B1251" s="438">
        <v>62468</v>
      </c>
      <c r="C1251" s="428" t="s">
        <v>1470</v>
      </c>
      <c r="I1251" s="223"/>
      <c r="J1251" s="493">
        <v>62468</v>
      </c>
      <c r="K1251" s="494" t="s">
        <v>1470</v>
      </c>
      <c r="L1251" s="495">
        <f>Zip!$J1251</f>
        <v>62468</v>
      </c>
    </row>
    <row r="1252" spans="2:12" x14ac:dyDescent="0.25">
      <c r="B1252" s="438">
        <v>62469</v>
      </c>
      <c r="C1252" s="428" t="s">
        <v>1471</v>
      </c>
      <c r="I1252" s="223"/>
      <c r="J1252" s="493">
        <v>62469</v>
      </c>
      <c r="K1252" s="494" t="s">
        <v>1471</v>
      </c>
      <c r="L1252" s="495">
        <f>Zip!$J1252</f>
        <v>62469</v>
      </c>
    </row>
    <row r="1253" spans="2:12" x14ac:dyDescent="0.25">
      <c r="B1253" s="438">
        <v>62471</v>
      </c>
      <c r="C1253" s="428" t="s">
        <v>1472</v>
      </c>
      <c r="I1253" s="223"/>
      <c r="J1253" s="493">
        <v>62471</v>
      </c>
      <c r="K1253" s="494" t="s">
        <v>1472</v>
      </c>
      <c r="L1253" s="495">
        <f>Zip!$J1253</f>
        <v>62471</v>
      </c>
    </row>
    <row r="1254" spans="2:12" x14ac:dyDescent="0.25">
      <c r="B1254" s="438">
        <v>62473</v>
      </c>
      <c r="C1254" s="428" t="s">
        <v>1473</v>
      </c>
      <c r="I1254" s="223"/>
      <c r="J1254" s="493">
        <v>62473</v>
      </c>
      <c r="K1254" s="494" t="s">
        <v>1473</v>
      </c>
      <c r="L1254" s="495">
        <f>Zip!$J1254</f>
        <v>62473</v>
      </c>
    </row>
    <row r="1255" spans="2:12" x14ac:dyDescent="0.25">
      <c r="B1255" s="438">
        <v>62474</v>
      </c>
      <c r="C1255" s="428" t="s">
        <v>1474</v>
      </c>
      <c r="I1255" s="223"/>
      <c r="J1255" s="493">
        <v>62474</v>
      </c>
      <c r="K1255" s="494" t="s">
        <v>1474</v>
      </c>
      <c r="L1255" s="495">
        <f>Zip!$J1255</f>
        <v>62474</v>
      </c>
    </row>
    <row r="1256" spans="2:12" x14ac:dyDescent="0.25">
      <c r="B1256" s="438">
        <v>62475</v>
      </c>
      <c r="C1256" s="428" t="s">
        <v>1475</v>
      </c>
      <c r="I1256" s="223"/>
      <c r="J1256" s="493">
        <v>62475</v>
      </c>
      <c r="K1256" s="494" t="s">
        <v>1475</v>
      </c>
      <c r="L1256" s="495">
        <f>Zip!$J1256</f>
        <v>62475</v>
      </c>
    </row>
    <row r="1257" spans="2:12" x14ac:dyDescent="0.25">
      <c r="B1257" s="438">
        <v>62476</v>
      </c>
      <c r="C1257" s="428" t="s">
        <v>1476</v>
      </c>
      <c r="I1257" s="223"/>
      <c r="J1257" s="493">
        <v>62476</v>
      </c>
      <c r="K1257" s="494" t="s">
        <v>1476</v>
      </c>
      <c r="L1257" s="495">
        <f>Zip!$J1257</f>
        <v>62476</v>
      </c>
    </row>
    <row r="1258" spans="2:12" x14ac:dyDescent="0.25">
      <c r="B1258" s="438">
        <v>62477</v>
      </c>
      <c r="C1258" s="428" t="s">
        <v>1477</v>
      </c>
      <c r="I1258" s="223"/>
      <c r="J1258" s="493">
        <v>62477</v>
      </c>
      <c r="K1258" s="494" t="s">
        <v>1477</v>
      </c>
      <c r="L1258" s="495">
        <f>Zip!$J1258</f>
        <v>62477</v>
      </c>
    </row>
    <row r="1259" spans="2:12" x14ac:dyDescent="0.25">
      <c r="B1259" s="438">
        <v>62478</v>
      </c>
      <c r="C1259" s="428" t="s">
        <v>1478</v>
      </c>
      <c r="I1259" s="223"/>
      <c r="J1259" s="493">
        <v>62478</v>
      </c>
      <c r="K1259" s="494" t="s">
        <v>1478</v>
      </c>
      <c r="L1259" s="495">
        <f>Zip!$J1259</f>
        <v>62478</v>
      </c>
    </row>
    <row r="1260" spans="2:12" x14ac:dyDescent="0.25">
      <c r="B1260" s="438">
        <v>62479</v>
      </c>
      <c r="C1260" s="428" t="s">
        <v>1479</v>
      </c>
      <c r="I1260" s="223"/>
      <c r="J1260" s="493">
        <v>62479</v>
      </c>
      <c r="K1260" s="494" t="s">
        <v>1479</v>
      </c>
      <c r="L1260" s="495">
        <f>Zip!$J1260</f>
        <v>62479</v>
      </c>
    </row>
    <row r="1261" spans="2:12" x14ac:dyDescent="0.25">
      <c r="B1261" s="438">
        <v>62480</v>
      </c>
      <c r="C1261" s="428" t="s">
        <v>1480</v>
      </c>
      <c r="I1261" s="223"/>
      <c r="J1261" s="493">
        <v>62480</v>
      </c>
      <c r="K1261" s="494" t="s">
        <v>1480</v>
      </c>
      <c r="L1261" s="495">
        <f>Zip!$J1261</f>
        <v>62480</v>
      </c>
    </row>
    <row r="1262" spans="2:12" x14ac:dyDescent="0.25">
      <c r="B1262" s="438">
        <v>62481</v>
      </c>
      <c r="C1262" s="428" t="s">
        <v>1481</v>
      </c>
      <c r="I1262" s="223"/>
      <c r="J1262" s="493">
        <v>62481</v>
      </c>
      <c r="K1262" s="494" t="s">
        <v>1481</v>
      </c>
      <c r="L1262" s="495">
        <f>Zip!$J1262</f>
        <v>62481</v>
      </c>
    </row>
    <row r="1263" spans="2:12" x14ac:dyDescent="0.25">
      <c r="B1263" s="438">
        <v>62501</v>
      </c>
      <c r="C1263" s="428" t="s">
        <v>1482</v>
      </c>
      <c r="I1263" s="223"/>
      <c r="J1263" s="493">
        <v>62501</v>
      </c>
      <c r="K1263" s="494" t="s">
        <v>1482</v>
      </c>
      <c r="L1263" s="495">
        <f>Zip!$J1263</f>
        <v>62501</v>
      </c>
    </row>
    <row r="1264" spans="2:12" x14ac:dyDescent="0.25">
      <c r="B1264" s="438">
        <v>62510</v>
      </c>
      <c r="C1264" s="428" t="s">
        <v>1483</v>
      </c>
      <c r="I1264" s="223"/>
      <c r="J1264" s="493">
        <v>62510</v>
      </c>
      <c r="K1264" s="494" t="s">
        <v>1483</v>
      </c>
      <c r="L1264" s="495">
        <f>Zip!$J1264</f>
        <v>62510</v>
      </c>
    </row>
    <row r="1265" spans="2:12" x14ac:dyDescent="0.25">
      <c r="B1265" s="438">
        <v>62512</v>
      </c>
      <c r="C1265" s="428" t="s">
        <v>1484</v>
      </c>
      <c r="I1265" s="223"/>
      <c r="J1265" s="493">
        <v>62512</v>
      </c>
      <c r="K1265" s="494" t="s">
        <v>1484</v>
      </c>
      <c r="L1265" s="495">
        <f>Zip!$J1265</f>
        <v>62512</v>
      </c>
    </row>
    <row r="1266" spans="2:12" x14ac:dyDescent="0.25">
      <c r="B1266" s="438">
        <v>62513</v>
      </c>
      <c r="C1266" s="428" t="s">
        <v>1485</v>
      </c>
      <c r="I1266" s="223"/>
      <c r="J1266" s="493">
        <v>62513</v>
      </c>
      <c r="K1266" s="494" t="s">
        <v>1485</v>
      </c>
      <c r="L1266" s="495">
        <f>Zip!$J1266</f>
        <v>62513</v>
      </c>
    </row>
    <row r="1267" spans="2:12" x14ac:dyDescent="0.25">
      <c r="B1267" s="438">
        <v>62514</v>
      </c>
      <c r="C1267" s="428" t="s">
        <v>1486</v>
      </c>
      <c r="I1267" s="223"/>
      <c r="J1267" s="493">
        <v>62514</v>
      </c>
      <c r="K1267" s="494" t="s">
        <v>1486</v>
      </c>
      <c r="L1267" s="495">
        <f>Zip!$J1267</f>
        <v>62514</v>
      </c>
    </row>
    <row r="1268" spans="2:12" x14ac:dyDescent="0.25">
      <c r="B1268" s="438">
        <v>62515</v>
      </c>
      <c r="C1268" s="428" t="s">
        <v>1487</v>
      </c>
      <c r="I1268" s="223"/>
      <c r="J1268" s="493">
        <v>62515</v>
      </c>
      <c r="K1268" s="494" t="s">
        <v>1487</v>
      </c>
      <c r="L1268" s="495">
        <f>Zip!$J1268</f>
        <v>62515</v>
      </c>
    </row>
    <row r="1269" spans="2:12" x14ac:dyDescent="0.25">
      <c r="B1269" s="438">
        <v>62517</v>
      </c>
      <c r="C1269" s="428" t="s">
        <v>1488</v>
      </c>
      <c r="I1269" s="223"/>
      <c r="J1269" s="493">
        <v>62517</v>
      </c>
      <c r="K1269" s="494" t="s">
        <v>1488</v>
      </c>
      <c r="L1269" s="495">
        <f>Zip!$J1269</f>
        <v>62517</v>
      </c>
    </row>
    <row r="1270" spans="2:12" x14ac:dyDescent="0.25">
      <c r="B1270" s="438">
        <v>62518</v>
      </c>
      <c r="C1270" s="428" t="s">
        <v>1489</v>
      </c>
      <c r="I1270" s="223"/>
      <c r="J1270" s="493">
        <v>62518</v>
      </c>
      <c r="K1270" s="494" t="s">
        <v>1489</v>
      </c>
      <c r="L1270" s="495">
        <f>Zip!$J1270</f>
        <v>62518</v>
      </c>
    </row>
    <row r="1271" spans="2:12" x14ac:dyDescent="0.25">
      <c r="B1271" s="438">
        <v>62519</v>
      </c>
      <c r="C1271" s="428" t="s">
        <v>1490</v>
      </c>
      <c r="I1271" s="223"/>
      <c r="J1271" s="493">
        <v>62519</v>
      </c>
      <c r="K1271" s="494" t="s">
        <v>1490</v>
      </c>
      <c r="L1271" s="495">
        <f>Zip!$J1271</f>
        <v>62519</v>
      </c>
    </row>
    <row r="1272" spans="2:12" x14ac:dyDescent="0.25">
      <c r="B1272" s="438">
        <v>62520</v>
      </c>
      <c r="C1272" s="428" t="s">
        <v>1491</v>
      </c>
      <c r="I1272" s="223"/>
      <c r="J1272" s="493">
        <v>62520</v>
      </c>
      <c r="K1272" s="494" t="s">
        <v>1491</v>
      </c>
      <c r="L1272" s="495">
        <f>Zip!$J1272</f>
        <v>62520</v>
      </c>
    </row>
    <row r="1273" spans="2:12" x14ac:dyDescent="0.25">
      <c r="B1273" s="438">
        <v>62521</v>
      </c>
      <c r="C1273" s="428" t="s">
        <v>1492</v>
      </c>
      <c r="I1273" s="223"/>
      <c r="J1273" s="493">
        <v>62521</v>
      </c>
      <c r="K1273" s="494" t="s">
        <v>1492</v>
      </c>
      <c r="L1273" s="495">
        <f>Zip!$J1273</f>
        <v>62521</v>
      </c>
    </row>
    <row r="1274" spans="2:12" x14ac:dyDescent="0.25">
      <c r="B1274" s="438">
        <v>62522</v>
      </c>
      <c r="C1274" s="428" t="s">
        <v>1492</v>
      </c>
      <c r="I1274" s="223"/>
      <c r="J1274" s="493">
        <v>62522</v>
      </c>
      <c r="K1274" s="494" t="s">
        <v>1492</v>
      </c>
      <c r="L1274" s="495">
        <f>Zip!$J1274</f>
        <v>62522</v>
      </c>
    </row>
    <row r="1275" spans="2:12" x14ac:dyDescent="0.25">
      <c r="B1275" s="438">
        <v>62523</v>
      </c>
      <c r="C1275" s="428" t="s">
        <v>1492</v>
      </c>
      <c r="I1275" s="223"/>
      <c r="J1275" s="493">
        <v>62523</v>
      </c>
      <c r="K1275" s="494" t="s">
        <v>1492</v>
      </c>
      <c r="L1275" s="495">
        <f>Zip!$J1275</f>
        <v>62523</v>
      </c>
    </row>
    <row r="1276" spans="2:12" x14ac:dyDescent="0.25">
      <c r="B1276" s="438">
        <v>62524</v>
      </c>
      <c r="C1276" s="428" t="s">
        <v>1492</v>
      </c>
      <c r="I1276" s="223"/>
      <c r="J1276" s="493">
        <v>62524</v>
      </c>
      <c r="K1276" s="494" t="s">
        <v>1492</v>
      </c>
      <c r="L1276" s="495">
        <f>Zip!$J1276</f>
        <v>62524</v>
      </c>
    </row>
    <row r="1277" spans="2:12" x14ac:dyDescent="0.25">
      <c r="B1277" s="438">
        <v>62525</v>
      </c>
      <c r="C1277" s="428" t="s">
        <v>1492</v>
      </c>
      <c r="I1277" s="223"/>
      <c r="J1277" s="493">
        <v>62525</v>
      </c>
      <c r="K1277" s="494" t="s">
        <v>1492</v>
      </c>
      <c r="L1277" s="495">
        <f>Zip!$J1277</f>
        <v>62525</v>
      </c>
    </row>
    <row r="1278" spans="2:12" x14ac:dyDescent="0.25">
      <c r="B1278" s="438">
        <v>62526</v>
      </c>
      <c r="C1278" s="428" t="s">
        <v>1492</v>
      </c>
      <c r="I1278" s="223"/>
      <c r="J1278" s="493">
        <v>62526</v>
      </c>
      <c r="K1278" s="494" t="s">
        <v>1492</v>
      </c>
      <c r="L1278" s="495">
        <f>Zip!$J1278</f>
        <v>62526</v>
      </c>
    </row>
    <row r="1279" spans="2:12" x14ac:dyDescent="0.25">
      <c r="B1279" s="438">
        <v>62530</v>
      </c>
      <c r="C1279" s="428" t="s">
        <v>1493</v>
      </c>
      <c r="I1279" s="223"/>
      <c r="J1279" s="493">
        <v>62530</v>
      </c>
      <c r="K1279" s="494" t="s">
        <v>1493</v>
      </c>
      <c r="L1279" s="495">
        <f>Zip!$J1279</f>
        <v>62530</v>
      </c>
    </row>
    <row r="1280" spans="2:12" x14ac:dyDescent="0.25">
      <c r="B1280" s="438">
        <v>62531</v>
      </c>
      <c r="C1280" s="428" t="s">
        <v>1494</v>
      </c>
      <c r="I1280" s="223"/>
      <c r="J1280" s="493">
        <v>62531</v>
      </c>
      <c r="K1280" s="494" t="s">
        <v>1494</v>
      </c>
      <c r="L1280" s="495">
        <f>Zip!$J1280</f>
        <v>62531</v>
      </c>
    </row>
    <row r="1281" spans="2:12" x14ac:dyDescent="0.25">
      <c r="B1281" s="438">
        <v>62532</v>
      </c>
      <c r="C1281" s="428" t="s">
        <v>1495</v>
      </c>
      <c r="I1281" s="223"/>
      <c r="J1281" s="493">
        <v>62532</v>
      </c>
      <c r="K1281" s="494" t="s">
        <v>1495</v>
      </c>
      <c r="L1281" s="495">
        <f>Zip!$J1281</f>
        <v>62532</v>
      </c>
    </row>
    <row r="1282" spans="2:12" x14ac:dyDescent="0.25">
      <c r="B1282" s="438">
        <v>62533</v>
      </c>
      <c r="C1282" s="428" t="s">
        <v>1496</v>
      </c>
      <c r="I1282" s="223"/>
      <c r="J1282" s="493">
        <v>62533</v>
      </c>
      <c r="K1282" s="494" t="s">
        <v>1496</v>
      </c>
      <c r="L1282" s="495">
        <f>Zip!$J1282</f>
        <v>62533</v>
      </c>
    </row>
    <row r="1283" spans="2:12" x14ac:dyDescent="0.25">
      <c r="B1283" s="438">
        <v>62534</v>
      </c>
      <c r="C1283" s="428" t="s">
        <v>1497</v>
      </c>
      <c r="I1283" s="223"/>
      <c r="J1283" s="493">
        <v>62534</v>
      </c>
      <c r="K1283" s="494" t="s">
        <v>1497</v>
      </c>
      <c r="L1283" s="495">
        <f>Zip!$J1283</f>
        <v>62534</v>
      </c>
    </row>
    <row r="1284" spans="2:12" x14ac:dyDescent="0.25">
      <c r="B1284" s="438">
        <v>62535</v>
      </c>
      <c r="C1284" s="428" t="s">
        <v>1498</v>
      </c>
      <c r="I1284" s="223"/>
      <c r="J1284" s="493">
        <v>62535</v>
      </c>
      <c r="K1284" s="494" t="s">
        <v>1498</v>
      </c>
      <c r="L1284" s="495">
        <f>Zip!$J1284</f>
        <v>62535</v>
      </c>
    </row>
    <row r="1285" spans="2:12" x14ac:dyDescent="0.25">
      <c r="B1285" s="438">
        <v>62536</v>
      </c>
      <c r="C1285" s="428" t="s">
        <v>1499</v>
      </c>
      <c r="I1285" s="223"/>
      <c r="J1285" s="493">
        <v>62536</v>
      </c>
      <c r="K1285" s="494" t="s">
        <v>1499</v>
      </c>
      <c r="L1285" s="495">
        <f>Zip!$J1285</f>
        <v>62536</v>
      </c>
    </row>
    <row r="1286" spans="2:12" x14ac:dyDescent="0.25">
      <c r="B1286" s="438">
        <v>62537</v>
      </c>
      <c r="C1286" s="428" t="s">
        <v>1500</v>
      </c>
      <c r="I1286" s="223"/>
      <c r="J1286" s="493">
        <v>62537</v>
      </c>
      <c r="K1286" s="494" t="s">
        <v>1500</v>
      </c>
      <c r="L1286" s="495">
        <f>Zip!$J1286</f>
        <v>62537</v>
      </c>
    </row>
    <row r="1287" spans="2:12" x14ac:dyDescent="0.25">
      <c r="B1287" s="438">
        <v>62538</v>
      </c>
      <c r="C1287" s="428" t="s">
        <v>1501</v>
      </c>
      <c r="I1287" s="223"/>
      <c r="J1287" s="493">
        <v>62538</v>
      </c>
      <c r="K1287" s="494" t="s">
        <v>1501</v>
      </c>
      <c r="L1287" s="495">
        <f>Zip!$J1287</f>
        <v>62538</v>
      </c>
    </row>
    <row r="1288" spans="2:12" x14ac:dyDescent="0.25">
      <c r="B1288" s="438">
        <v>62539</v>
      </c>
      <c r="C1288" s="428" t="s">
        <v>1502</v>
      </c>
      <c r="I1288" s="223"/>
      <c r="J1288" s="493">
        <v>62539</v>
      </c>
      <c r="K1288" s="494" t="s">
        <v>1502</v>
      </c>
      <c r="L1288" s="495">
        <f>Zip!$J1288</f>
        <v>62539</v>
      </c>
    </row>
    <row r="1289" spans="2:12" x14ac:dyDescent="0.25">
      <c r="B1289" s="438">
        <v>62540</v>
      </c>
      <c r="C1289" s="428" t="s">
        <v>1503</v>
      </c>
      <c r="I1289" s="223"/>
      <c r="J1289" s="493">
        <v>62540</v>
      </c>
      <c r="K1289" s="494" t="s">
        <v>1503</v>
      </c>
      <c r="L1289" s="495">
        <f>Zip!$J1289</f>
        <v>62540</v>
      </c>
    </row>
    <row r="1290" spans="2:12" x14ac:dyDescent="0.25">
      <c r="B1290" s="438">
        <v>62541</v>
      </c>
      <c r="C1290" s="428" t="s">
        <v>1504</v>
      </c>
      <c r="I1290" s="223"/>
      <c r="J1290" s="493">
        <v>62541</v>
      </c>
      <c r="K1290" s="494" t="s">
        <v>1504</v>
      </c>
      <c r="L1290" s="495">
        <f>Zip!$J1290</f>
        <v>62541</v>
      </c>
    </row>
    <row r="1291" spans="2:12" x14ac:dyDescent="0.25">
      <c r="B1291" s="438">
        <v>62543</v>
      </c>
      <c r="C1291" s="428" t="s">
        <v>1505</v>
      </c>
      <c r="I1291" s="223"/>
      <c r="J1291" s="493">
        <v>62543</v>
      </c>
      <c r="K1291" s="494" t="s">
        <v>1505</v>
      </c>
      <c r="L1291" s="495">
        <f>Zip!$J1291</f>
        <v>62543</v>
      </c>
    </row>
    <row r="1292" spans="2:12" x14ac:dyDescent="0.25">
      <c r="B1292" s="438">
        <v>62544</v>
      </c>
      <c r="C1292" s="428" t="s">
        <v>1135</v>
      </c>
      <c r="I1292" s="223"/>
      <c r="J1292" s="493">
        <v>62544</v>
      </c>
      <c r="K1292" s="494" t="s">
        <v>1135</v>
      </c>
      <c r="L1292" s="495">
        <f>Zip!$J1292</f>
        <v>62544</v>
      </c>
    </row>
    <row r="1293" spans="2:12" x14ac:dyDescent="0.25">
      <c r="B1293" s="438">
        <v>62545</v>
      </c>
      <c r="C1293" s="428" t="s">
        <v>1506</v>
      </c>
      <c r="I1293" s="223"/>
      <c r="J1293" s="493">
        <v>62545</v>
      </c>
      <c r="K1293" s="494" t="s">
        <v>1506</v>
      </c>
      <c r="L1293" s="495">
        <f>Zip!$J1293</f>
        <v>62545</v>
      </c>
    </row>
    <row r="1294" spans="2:12" x14ac:dyDescent="0.25">
      <c r="B1294" s="438">
        <v>62546</v>
      </c>
      <c r="C1294" s="428" t="s">
        <v>1507</v>
      </c>
      <c r="I1294" s="223"/>
      <c r="J1294" s="493">
        <v>62546</v>
      </c>
      <c r="K1294" s="494" t="s">
        <v>1507</v>
      </c>
      <c r="L1294" s="495">
        <f>Zip!$J1294</f>
        <v>62546</v>
      </c>
    </row>
    <row r="1295" spans="2:12" x14ac:dyDescent="0.25">
      <c r="B1295" s="438">
        <v>62547</v>
      </c>
      <c r="C1295" s="428" t="s">
        <v>1508</v>
      </c>
      <c r="I1295" s="223"/>
      <c r="J1295" s="493">
        <v>62547</v>
      </c>
      <c r="K1295" s="494" t="s">
        <v>1508</v>
      </c>
      <c r="L1295" s="495">
        <f>Zip!$J1295</f>
        <v>62547</v>
      </c>
    </row>
    <row r="1296" spans="2:12" x14ac:dyDescent="0.25">
      <c r="B1296" s="438">
        <v>62548</v>
      </c>
      <c r="C1296" s="428" t="s">
        <v>1509</v>
      </c>
      <c r="I1296" s="223"/>
      <c r="J1296" s="493">
        <v>62548</v>
      </c>
      <c r="K1296" s="494" t="s">
        <v>1509</v>
      </c>
      <c r="L1296" s="495">
        <f>Zip!$J1296</f>
        <v>62548</v>
      </c>
    </row>
    <row r="1297" spans="2:12" x14ac:dyDescent="0.25">
      <c r="B1297" s="438">
        <v>62549</v>
      </c>
      <c r="C1297" s="428" t="s">
        <v>1510</v>
      </c>
      <c r="I1297" s="223"/>
      <c r="J1297" s="493">
        <v>62549</v>
      </c>
      <c r="K1297" s="494" t="s">
        <v>1510</v>
      </c>
      <c r="L1297" s="495">
        <f>Zip!$J1297</f>
        <v>62549</v>
      </c>
    </row>
    <row r="1298" spans="2:12" x14ac:dyDescent="0.25">
      <c r="B1298" s="438">
        <v>62550</v>
      </c>
      <c r="C1298" s="428" t="s">
        <v>1511</v>
      </c>
      <c r="I1298" s="223"/>
      <c r="J1298" s="493">
        <v>62550</v>
      </c>
      <c r="K1298" s="494" t="s">
        <v>1511</v>
      </c>
      <c r="L1298" s="495">
        <f>Zip!$J1298</f>
        <v>62550</v>
      </c>
    </row>
    <row r="1299" spans="2:12" x14ac:dyDescent="0.25">
      <c r="B1299" s="438">
        <v>62551</v>
      </c>
      <c r="C1299" s="428" t="s">
        <v>1512</v>
      </c>
      <c r="I1299" s="223"/>
      <c r="J1299" s="493">
        <v>62551</v>
      </c>
      <c r="K1299" s="494" t="s">
        <v>1512</v>
      </c>
      <c r="L1299" s="495">
        <f>Zip!$J1299</f>
        <v>62551</v>
      </c>
    </row>
    <row r="1300" spans="2:12" x14ac:dyDescent="0.25">
      <c r="B1300" s="438">
        <v>62553</v>
      </c>
      <c r="C1300" s="428" t="s">
        <v>1513</v>
      </c>
      <c r="I1300" s="223"/>
      <c r="J1300" s="493">
        <v>62553</v>
      </c>
      <c r="K1300" s="494" t="s">
        <v>1513</v>
      </c>
      <c r="L1300" s="495">
        <f>Zip!$J1300</f>
        <v>62553</v>
      </c>
    </row>
    <row r="1301" spans="2:12" x14ac:dyDescent="0.25">
      <c r="B1301" s="438">
        <v>62554</v>
      </c>
      <c r="C1301" s="428" t="s">
        <v>1514</v>
      </c>
      <c r="I1301" s="223"/>
      <c r="J1301" s="493">
        <v>62554</v>
      </c>
      <c r="K1301" s="494" t="s">
        <v>1514</v>
      </c>
      <c r="L1301" s="495">
        <f>Zip!$J1301</f>
        <v>62554</v>
      </c>
    </row>
    <row r="1302" spans="2:12" x14ac:dyDescent="0.25">
      <c r="B1302" s="438">
        <v>62555</v>
      </c>
      <c r="C1302" s="428" t="s">
        <v>1515</v>
      </c>
      <c r="I1302" s="223"/>
      <c r="J1302" s="493">
        <v>62555</v>
      </c>
      <c r="K1302" s="494" t="s">
        <v>1515</v>
      </c>
      <c r="L1302" s="495">
        <f>Zip!$J1302</f>
        <v>62555</v>
      </c>
    </row>
    <row r="1303" spans="2:12" x14ac:dyDescent="0.25">
      <c r="B1303" s="438">
        <v>62556</v>
      </c>
      <c r="C1303" s="428" t="s">
        <v>1516</v>
      </c>
      <c r="I1303" s="223"/>
      <c r="J1303" s="493">
        <v>62556</v>
      </c>
      <c r="K1303" s="494" t="s">
        <v>1516</v>
      </c>
      <c r="L1303" s="495">
        <f>Zip!$J1303</f>
        <v>62556</v>
      </c>
    </row>
    <row r="1304" spans="2:12" x14ac:dyDescent="0.25">
      <c r="B1304" s="438">
        <v>62557</v>
      </c>
      <c r="C1304" s="428" t="s">
        <v>1517</v>
      </c>
      <c r="I1304" s="223"/>
      <c r="J1304" s="493">
        <v>62557</v>
      </c>
      <c r="K1304" s="494" t="s">
        <v>1517</v>
      </c>
      <c r="L1304" s="495">
        <f>Zip!$J1304</f>
        <v>62557</v>
      </c>
    </row>
    <row r="1305" spans="2:12" x14ac:dyDescent="0.25">
      <c r="B1305" s="438">
        <v>62558</v>
      </c>
      <c r="C1305" s="428" t="s">
        <v>1518</v>
      </c>
      <c r="I1305" s="223"/>
      <c r="J1305" s="493">
        <v>62558</v>
      </c>
      <c r="K1305" s="494" t="s">
        <v>1518</v>
      </c>
      <c r="L1305" s="495">
        <f>Zip!$J1305</f>
        <v>62558</v>
      </c>
    </row>
    <row r="1306" spans="2:12" x14ac:dyDescent="0.25">
      <c r="B1306" s="438">
        <v>62560</v>
      </c>
      <c r="C1306" s="428" t="s">
        <v>1519</v>
      </c>
      <c r="I1306" s="223"/>
      <c r="J1306" s="493">
        <v>62560</v>
      </c>
      <c r="K1306" s="494" t="s">
        <v>1519</v>
      </c>
      <c r="L1306" s="495">
        <f>Zip!$J1306</f>
        <v>62560</v>
      </c>
    </row>
    <row r="1307" spans="2:12" x14ac:dyDescent="0.25">
      <c r="B1307" s="438">
        <v>62561</v>
      </c>
      <c r="C1307" s="428" t="s">
        <v>1520</v>
      </c>
      <c r="I1307" s="223"/>
      <c r="J1307" s="493">
        <v>62561</v>
      </c>
      <c r="K1307" s="494" t="s">
        <v>1520</v>
      </c>
      <c r="L1307" s="495">
        <f>Zip!$J1307</f>
        <v>62561</v>
      </c>
    </row>
    <row r="1308" spans="2:12" x14ac:dyDescent="0.25">
      <c r="B1308" s="438">
        <v>62563</v>
      </c>
      <c r="C1308" s="428" t="s">
        <v>1521</v>
      </c>
      <c r="I1308" s="223"/>
      <c r="J1308" s="493">
        <v>62563</v>
      </c>
      <c r="K1308" s="494" t="s">
        <v>1521</v>
      </c>
      <c r="L1308" s="495">
        <f>Zip!$J1308</f>
        <v>62563</v>
      </c>
    </row>
    <row r="1309" spans="2:12" x14ac:dyDescent="0.25">
      <c r="B1309" s="438">
        <v>62565</v>
      </c>
      <c r="C1309" s="428" t="s">
        <v>1522</v>
      </c>
      <c r="I1309" s="223"/>
      <c r="J1309" s="493">
        <v>62565</v>
      </c>
      <c r="K1309" s="494" t="s">
        <v>1522</v>
      </c>
      <c r="L1309" s="495">
        <f>Zip!$J1309</f>
        <v>62565</v>
      </c>
    </row>
    <row r="1310" spans="2:12" x14ac:dyDescent="0.25">
      <c r="B1310" s="438">
        <v>62567</v>
      </c>
      <c r="C1310" s="428" t="s">
        <v>1523</v>
      </c>
      <c r="I1310" s="223"/>
      <c r="J1310" s="493">
        <v>62567</v>
      </c>
      <c r="K1310" s="494" t="s">
        <v>1523</v>
      </c>
      <c r="L1310" s="495">
        <f>Zip!$J1310</f>
        <v>62567</v>
      </c>
    </row>
    <row r="1311" spans="2:12" x14ac:dyDescent="0.25">
      <c r="B1311" s="438">
        <v>62568</v>
      </c>
      <c r="C1311" s="428" t="s">
        <v>1524</v>
      </c>
      <c r="I1311" s="223"/>
      <c r="J1311" s="493">
        <v>62568</v>
      </c>
      <c r="K1311" s="494" t="s">
        <v>1524</v>
      </c>
      <c r="L1311" s="495">
        <f>Zip!$J1311</f>
        <v>62568</v>
      </c>
    </row>
    <row r="1312" spans="2:12" x14ac:dyDescent="0.25">
      <c r="B1312" s="438">
        <v>62570</v>
      </c>
      <c r="C1312" s="428" t="s">
        <v>1525</v>
      </c>
      <c r="I1312" s="223"/>
      <c r="J1312" s="493">
        <v>62570</v>
      </c>
      <c r="K1312" s="494" t="s">
        <v>1525</v>
      </c>
      <c r="L1312" s="495">
        <f>Zip!$J1312</f>
        <v>62570</v>
      </c>
    </row>
    <row r="1313" spans="2:12" x14ac:dyDescent="0.25">
      <c r="B1313" s="438">
        <v>62571</v>
      </c>
      <c r="C1313" s="428" t="s">
        <v>1526</v>
      </c>
      <c r="I1313" s="223"/>
      <c r="J1313" s="493">
        <v>62571</v>
      </c>
      <c r="K1313" s="494" t="s">
        <v>1526</v>
      </c>
      <c r="L1313" s="495">
        <f>Zip!$J1313</f>
        <v>62571</v>
      </c>
    </row>
    <row r="1314" spans="2:12" x14ac:dyDescent="0.25">
      <c r="B1314" s="438">
        <v>62572</v>
      </c>
      <c r="C1314" s="428" t="s">
        <v>1527</v>
      </c>
      <c r="I1314" s="223"/>
      <c r="J1314" s="493">
        <v>62572</v>
      </c>
      <c r="K1314" s="494" t="s">
        <v>1527</v>
      </c>
      <c r="L1314" s="495">
        <f>Zip!$J1314</f>
        <v>62572</v>
      </c>
    </row>
    <row r="1315" spans="2:12" x14ac:dyDescent="0.25">
      <c r="B1315" s="438">
        <v>62573</v>
      </c>
      <c r="C1315" s="428" t="s">
        <v>1528</v>
      </c>
      <c r="I1315" s="223"/>
      <c r="J1315" s="493">
        <v>62573</v>
      </c>
      <c r="K1315" s="494" t="s">
        <v>1528</v>
      </c>
      <c r="L1315" s="495">
        <f>Zip!$J1315</f>
        <v>62573</v>
      </c>
    </row>
    <row r="1316" spans="2:12" x14ac:dyDescent="0.25">
      <c r="B1316" s="438">
        <v>62601</v>
      </c>
      <c r="C1316" s="428" t="s">
        <v>454</v>
      </c>
      <c r="I1316" s="223"/>
      <c r="J1316" s="493">
        <v>62601</v>
      </c>
      <c r="K1316" s="494" t="s">
        <v>454</v>
      </c>
      <c r="L1316" s="495">
        <f>Zip!$J1316</f>
        <v>62601</v>
      </c>
    </row>
    <row r="1317" spans="2:12" x14ac:dyDescent="0.25">
      <c r="B1317" s="438">
        <v>62610</v>
      </c>
      <c r="C1317" s="428" t="s">
        <v>1529</v>
      </c>
      <c r="I1317" s="223"/>
      <c r="J1317" s="493">
        <v>62610</v>
      </c>
      <c r="K1317" s="494" t="s">
        <v>1529</v>
      </c>
      <c r="L1317" s="495">
        <f>Zip!$J1317</f>
        <v>62610</v>
      </c>
    </row>
    <row r="1318" spans="2:12" x14ac:dyDescent="0.25">
      <c r="B1318" s="438">
        <v>62611</v>
      </c>
      <c r="C1318" s="428" t="s">
        <v>1530</v>
      </c>
      <c r="I1318" s="223"/>
      <c r="J1318" s="493">
        <v>62611</v>
      </c>
      <c r="K1318" s="494" t="s">
        <v>1530</v>
      </c>
      <c r="L1318" s="495">
        <f>Zip!$J1318</f>
        <v>62611</v>
      </c>
    </row>
    <row r="1319" spans="2:12" x14ac:dyDescent="0.25">
      <c r="B1319" s="438">
        <v>62612</v>
      </c>
      <c r="C1319" s="428" t="s">
        <v>1531</v>
      </c>
      <c r="I1319" s="223"/>
      <c r="J1319" s="493">
        <v>62612</v>
      </c>
      <c r="K1319" s="494" t="s">
        <v>1531</v>
      </c>
      <c r="L1319" s="495">
        <f>Zip!$J1319</f>
        <v>62612</v>
      </c>
    </row>
    <row r="1320" spans="2:12" x14ac:dyDescent="0.25">
      <c r="B1320" s="438">
        <v>62613</v>
      </c>
      <c r="C1320" s="428" t="s">
        <v>1532</v>
      </c>
      <c r="I1320" s="223"/>
      <c r="J1320" s="493">
        <v>62613</v>
      </c>
      <c r="K1320" s="494" t="s">
        <v>1532</v>
      </c>
      <c r="L1320" s="495">
        <f>Zip!$J1320</f>
        <v>62613</v>
      </c>
    </row>
    <row r="1321" spans="2:12" x14ac:dyDescent="0.25">
      <c r="B1321" s="438">
        <v>62615</v>
      </c>
      <c r="C1321" s="428" t="s">
        <v>1533</v>
      </c>
      <c r="I1321" s="223"/>
      <c r="J1321" s="493">
        <v>62615</v>
      </c>
      <c r="K1321" s="494" t="s">
        <v>1533</v>
      </c>
      <c r="L1321" s="495">
        <f>Zip!$J1321</f>
        <v>62615</v>
      </c>
    </row>
    <row r="1322" spans="2:12" x14ac:dyDescent="0.25">
      <c r="B1322" s="438">
        <v>62617</v>
      </c>
      <c r="C1322" s="428" t="s">
        <v>1534</v>
      </c>
      <c r="I1322" s="223"/>
      <c r="J1322" s="493">
        <v>62617</v>
      </c>
      <c r="K1322" s="494" t="s">
        <v>1534</v>
      </c>
      <c r="L1322" s="495">
        <f>Zip!$J1322</f>
        <v>62617</v>
      </c>
    </row>
    <row r="1323" spans="2:12" x14ac:dyDescent="0.25">
      <c r="B1323" s="438">
        <v>62618</v>
      </c>
      <c r="C1323" s="428" t="s">
        <v>1535</v>
      </c>
      <c r="I1323" s="223"/>
      <c r="J1323" s="493">
        <v>62618</v>
      </c>
      <c r="K1323" s="494" t="s">
        <v>1535</v>
      </c>
      <c r="L1323" s="495">
        <f>Zip!$J1323</f>
        <v>62618</v>
      </c>
    </row>
    <row r="1324" spans="2:12" x14ac:dyDescent="0.25">
      <c r="B1324" s="438">
        <v>62621</v>
      </c>
      <c r="C1324" s="428" t="s">
        <v>1536</v>
      </c>
      <c r="I1324" s="223"/>
      <c r="J1324" s="493">
        <v>62621</v>
      </c>
      <c r="K1324" s="494" t="s">
        <v>1536</v>
      </c>
      <c r="L1324" s="495">
        <f>Zip!$J1324</f>
        <v>62621</v>
      </c>
    </row>
    <row r="1325" spans="2:12" x14ac:dyDescent="0.25">
      <c r="B1325" s="438">
        <v>62622</v>
      </c>
      <c r="C1325" s="428" t="s">
        <v>1537</v>
      </c>
      <c r="I1325" s="223"/>
      <c r="J1325" s="493">
        <v>62622</v>
      </c>
      <c r="K1325" s="494" t="s">
        <v>1537</v>
      </c>
      <c r="L1325" s="495">
        <f>Zip!$J1325</f>
        <v>62622</v>
      </c>
    </row>
    <row r="1326" spans="2:12" x14ac:dyDescent="0.25">
      <c r="B1326" s="438">
        <v>62624</v>
      </c>
      <c r="C1326" s="428" t="s">
        <v>1538</v>
      </c>
      <c r="I1326" s="223"/>
      <c r="J1326" s="493">
        <v>62624</v>
      </c>
      <c r="K1326" s="494" t="s">
        <v>1538</v>
      </c>
      <c r="L1326" s="495">
        <f>Zip!$J1326</f>
        <v>62624</v>
      </c>
    </row>
    <row r="1327" spans="2:12" x14ac:dyDescent="0.25">
      <c r="B1327" s="438">
        <v>62625</v>
      </c>
      <c r="C1327" s="428" t="s">
        <v>1539</v>
      </c>
      <c r="I1327" s="223"/>
      <c r="J1327" s="493">
        <v>62625</v>
      </c>
      <c r="K1327" s="494" t="s">
        <v>1539</v>
      </c>
      <c r="L1327" s="495">
        <f>Zip!$J1327</f>
        <v>62625</v>
      </c>
    </row>
    <row r="1328" spans="2:12" x14ac:dyDescent="0.25">
      <c r="B1328" s="438">
        <v>62626</v>
      </c>
      <c r="C1328" s="428" t="s">
        <v>1540</v>
      </c>
      <c r="I1328" s="223"/>
      <c r="J1328" s="493">
        <v>62626</v>
      </c>
      <c r="K1328" s="494" t="s">
        <v>1540</v>
      </c>
      <c r="L1328" s="495">
        <f>Zip!$J1328</f>
        <v>62626</v>
      </c>
    </row>
    <row r="1329" spans="2:12" x14ac:dyDescent="0.25">
      <c r="B1329" s="438">
        <v>62627</v>
      </c>
      <c r="C1329" s="428" t="s">
        <v>1541</v>
      </c>
      <c r="I1329" s="223"/>
      <c r="J1329" s="493">
        <v>62627</v>
      </c>
      <c r="K1329" s="494" t="s">
        <v>1541</v>
      </c>
      <c r="L1329" s="495">
        <f>Zip!$J1329</f>
        <v>62627</v>
      </c>
    </row>
    <row r="1330" spans="2:12" x14ac:dyDescent="0.25">
      <c r="B1330" s="438">
        <v>62628</v>
      </c>
      <c r="C1330" s="428" t="s">
        <v>1542</v>
      </c>
      <c r="I1330" s="223"/>
      <c r="J1330" s="493">
        <v>62628</v>
      </c>
      <c r="K1330" s="494" t="s">
        <v>1542</v>
      </c>
      <c r="L1330" s="495">
        <f>Zip!$J1330</f>
        <v>62628</v>
      </c>
    </row>
    <row r="1331" spans="2:12" x14ac:dyDescent="0.25">
      <c r="B1331" s="438">
        <v>62629</v>
      </c>
      <c r="C1331" s="428" t="s">
        <v>1543</v>
      </c>
      <c r="I1331" s="223"/>
      <c r="J1331" s="493">
        <v>62629</v>
      </c>
      <c r="K1331" s="494" t="s">
        <v>1543</v>
      </c>
      <c r="L1331" s="495">
        <f>Zip!$J1331</f>
        <v>62629</v>
      </c>
    </row>
    <row r="1332" spans="2:12" x14ac:dyDescent="0.25">
      <c r="B1332" s="438">
        <v>62630</v>
      </c>
      <c r="C1332" s="428" t="s">
        <v>1544</v>
      </c>
      <c r="I1332" s="223"/>
      <c r="J1332" s="493">
        <v>62630</v>
      </c>
      <c r="K1332" s="494" t="s">
        <v>1544</v>
      </c>
      <c r="L1332" s="495">
        <f>Zip!$J1332</f>
        <v>62630</v>
      </c>
    </row>
    <row r="1333" spans="2:12" x14ac:dyDescent="0.25">
      <c r="B1333" s="438">
        <v>62631</v>
      </c>
      <c r="C1333" s="428" t="s">
        <v>1545</v>
      </c>
      <c r="I1333" s="223"/>
      <c r="J1333" s="493">
        <v>62631</v>
      </c>
      <c r="K1333" s="494" t="s">
        <v>1545</v>
      </c>
      <c r="L1333" s="495">
        <f>Zip!$J1333</f>
        <v>62631</v>
      </c>
    </row>
    <row r="1334" spans="2:12" x14ac:dyDescent="0.25">
      <c r="B1334" s="438">
        <v>62633</v>
      </c>
      <c r="C1334" s="428" t="s">
        <v>1546</v>
      </c>
      <c r="I1334" s="223"/>
      <c r="J1334" s="493">
        <v>62633</v>
      </c>
      <c r="K1334" s="494" t="s">
        <v>1546</v>
      </c>
      <c r="L1334" s="495">
        <f>Zip!$J1334</f>
        <v>62633</v>
      </c>
    </row>
    <row r="1335" spans="2:12" x14ac:dyDescent="0.25">
      <c r="B1335" s="438">
        <v>62634</v>
      </c>
      <c r="C1335" s="428" t="s">
        <v>1547</v>
      </c>
      <c r="I1335" s="223"/>
      <c r="J1335" s="493">
        <v>62634</v>
      </c>
      <c r="K1335" s="494" t="s">
        <v>1547</v>
      </c>
      <c r="L1335" s="495">
        <f>Zip!$J1335</f>
        <v>62634</v>
      </c>
    </row>
    <row r="1336" spans="2:12" x14ac:dyDescent="0.25">
      <c r="B1336" s="438">
        <v>62635</v>
      </c>
      <c r="C1336" s="428" t="s">
        <v>1548</v>
      </c>
      <c r="I1336" s="223"/>
      <c r="J1336" s="493">
        <v>62635</v>
      </c>
      <c r="K1336" s="494" t="s">
        <v>1548</v>
      </c>
      <c r="L1336" s="495">
        <f>Zip!$J1336</f>
        <v>62635</v>
      </c>
    </row>
    <row r="1337" spans="2:12" x14ac:dyDescent="0.25">
      <c r="B1337" s="438">
        <v>62638</v>
      </c>
      <c r="C1337" s="428" t="s">
        <v>1549</v>
      </c>
      <c r="I1337" s="223"/>
      <c r="J1337" s="493">
        <v>62638</v>
      </c>
      <c r="K1337" s="494" t="s">
        <v>1549</v>
      </c>
      <c r="L1337" s="495">
        <f>Zip!$J1337</f>
        <v>62638</v>
      </c>
    </row>
    <row r="1338" spans="2:12" x14ac:dyDescent="0.25">
      <c r="B1338" s="438">
        <v>62639</v>
      </c>
      <c r="C1338" s="428" t="s">
        <v>1550</v>
      </c>
      <c r="I1338" s="223"/>
      <c r="J1338" s="493">
        <v>62639</v>
      </c>
      <c r="K1338" s="494" t="s">
        <v>1550</v>
      </c>
      <c r="L1338" s="495">
        <f>Zip!$J1338</f>
        <v>62639</v>
      </c>
    </row>
    <row r="1339" spans="2:12" x14ac:dyDescent="0.25">
      <c r="B1339" s="438">
        <v>62640</v>
      </c>
      <c r="C1339" s="428" t="s">
        <v>1551</v>
      </c>
      <c r="I1339" s="223"/>
      <c r="J1339" s="493">
        <v>62640</v>
      </c>
      <c r="K1339" s="494" t="s">
        <v>1551</v>
      </c>
      <c r="L1339" s="495">
        <f>Zip!$J1339</f>
        <v>62640</v>
      </c>
    </row>
    <row r="1340" spans="2:12" x14ac:dyDescent="0.25">
      <c r="B1340" s="438">
        <v>62642</v>
      </c>
      <c r="C1340" s="428" t="s">
        <v>1552</v>
      </c>
      <c r="I1340" s="223"/>
      <c r="J1340" s="493">
        <v>62642</v>
      </c>
      <c r="K1340" s="494" t="s">
        <v>1552</v>
      </c>
      <c r="L1340" s="495">
        <f>Zip!$J1340</f>
        <v>62642</v>
      </c>
    </row>
    <row r="1341" spans="2:12" x14ac:dyDescent="0.25">
      <c r="B1341" s="438">
        <v>62643</v>
      </c>
      <c r="C1341" s="428" t="s">
        <v>1553</v>
      </c>
      <c r="I1341" s="223"/>
      <c r="J1341" s="493">
        <v>62643</v>
      </c>
      <c r="K1341" s="494" t="s">
        <v>1553</v>
      </c>
      <c r="L1341" s="495">
        <f>Zip!$J1341</f>
        <v>62643</v>
      </c>
    </row>
    <row r="1342" spans="2:12" x14ac:dyDescent="0.25">
      <c r="B1342" s="438">
        <v>62644</v>
      </c>
      <c r="C1342" s="428" t="s">
        <v>1554</v>
      </c>
      <c r="I1342" s="223"/>
      <c r="J1342" s="493">
        <v>62644</v>
      </c>
      <c r="K1342" s="494" t="s">
        <v>1554</v>
      </c>
      <c r="L1342" s="495">
        <f>Zip!$J1342</f>
        <v>62644</v>
      </c>
    </row>
    <row r="1343" spans="2:12" x14ac:dyDescent="0.25">
      <c r="B1343" s="438">
        <v>62649</v>
      </c>
      <c r="C1343" s="428" t="s">
        <v>1555</v>
      </c>
      <c r="I1343" s="223"/>
      <c r="J1343" s="493">
        <v>62649</v>
      </c>
      <c r="K1343" s="494" t="s">
        <v>1555</v>
      </c>
      <c r="L1343" s="495">
        <f>Zip!$J1343</f>
        <v>62649</v>
      </c>
    </row>
    <row r="1344" spans="2:12" x14ac:dyDescent="0.25">
      <c r="B1344" s="438">
        <v>62650</v>
      </c>
      <c r="C1344" s="428" t="s">
        <v>1556</v>
      </c>
      <c r="I1344" s="223"/>
      <c r="J1344" s="493">
        <v>62650</v>
      </c>
      <c r="K1344" s="494" t="s">
        <v>1556</v>
      </c>
      <c r="L1344" s="495">
        <f>Zip!$J1344</f>
        <v>62650</v>
      </c>
    </row>
    <row r="1345" spans="2:12" x14ac:dyDescent="0.25">
      <c r="B1345" s="438">
        <v>62651</v>
      </c>
      <c r="C1345" s="428" t="s">
        <v>1556</v>
      </c>
      <c r="I1345" s="223"/>
      <c r="J1345" s="493">
        <v>62651</v>
      </c>
      <c r="K1345" s="494" t="s">
        <v>1556</v>
      </c>
      <c r="L1345" s="495">
        <f>Zip!$J1345</f>
        <v>62651</v>
      </c>
    </row>
    <row r="1346" spans="2:12" x14ac:dyDescent="0.25">
      <c r="B1346" s="438">
        <v>62655</v>
      </c>
      <c r="C1346" s="428" t="s">
        <v>1557</v>
      </c>
      <c r="I1346" s="223"/>
      <c r="J1346" s="493">
        <v>62655</v>
      </c>
      <c r="K1346" s="494" t="s">
        <v>1557</v>
      </c>
      <c r="L1346" s="495">
        <f>Zip!$J1346</f>
        <v>62655</v>
      </c>
    </row>
    <row r="1347" spans="2:12" x14ac:dyDescent="0.25">
      <c r="B1347" s="438">
        <v>62656</v>
      </c>
      <c r="C1347" s="428" t="s">
        <v>301</v>
      </c>
      <c r="I1347" s="223"/>
      <c r="J1347" s="493">
        <v>62656</v>
      </c>
      <c r="K1347" s="494" t="s">
        <v>301</v>
      </c>
      <c r="L1347" s="495">
        <f>Zip!$J1347</f>
        <v>62656</v>
      </c>
    </row>
    <row r="1348" spans="2:12" x14ac:dyDescent="0.25">
      <c r="B1348" s="438">
        <v>62659</v>
      </c>
      <c r="C1348" s="428" t="s">
        <v>1558</v>
      </c>
      <c r="I1348" s="223"/>
      <c r="J1348" s="493">
        <v>62659</v>
      </c>
      <c r="K1348" s="494" t="s">
        <v>1558</v>
      </c>
      <c r="L1348" s="495">
        <f>Zip!$J1348</f>
        <v>62659</v>
      </c>
    </row>
    <row r="1349" spans="2:12" x14ac:dyDescent="0.25">
      <c r="B1349" s="438">
        <v>62660</v>
      </c>
      <c r="C1349" s="428" t="s">
        <v>1559</v>
      </c>
      <c r="I1349" s="223"/>
      <c r="J1349" s="493">
        <v>62660</v>
      </c>
      <c r="K1349" s="494" t="s">
        <v>1559</v>
      </c>
      <c r="L1349" s="495">
        <f>Zip!$J1349</f>
        <v>62660</v>
      </c>
    </row>
    <row r="1350" spans="2:12" x14ac:dyDescent="0.25">
      <c r="B1350" s="438">
        <v>62661</v>
      </c>
      <c r="C1350" s="428" t="s">
        <v>1560</v>
      </c>
      <c r="I1350" s="223"/>
      <c r="J1350" s="493">
        <v>62661</v>
      </c>
      <c r="K1350" s="494" t="s">
        <v>1560</v>
      </c>
      <c r="L1350" s="495">
        <f>Zip!$J1350</f>
        <v>62661</v>
      </c>
    </row>
    <row r="1351" spans="2:12" x14ac:dyDescent="0.25">
      <c r="B1351" s="438">
        <v>62662</v>
      </c>
      <c r="C1351" s="428" t="s">
        <v>1561</v>
      </c>
      <c r="I1351" s="223"/>
      <c r="J1351" s="493">
        <v>62662</v>
      </c>
      <c r="K1351" s="494" t="s">
        <v>1561</v>
      </c>
      <c r="L1351" s="495">
        <f>Zip!$J1351</f>
        <v>62662</v>
      </c>
    </row>
    <row r="1352" spans="2:12" x14ac:dyDescent="0.25">
      <c r="B1352" s="438">
        <v>62663</v>
      </c>
      <c r="C1352" s="428" t="s">
        <v>1562</v>
      </c>
      <c r="I1352" s="223"/>
      <c r="J1352" s="493">
        <v>62663</v>
      </c>
      <c r="K1352" s="494" t="s">
        <v>1562</v>
      </c>
      <c r="L1352" s="495">
        <f>Zip!$J1352</f>
        <v>62663</v>
      </c>
    </row>
    <row r="1353" spans="2:12" x14ac:dyDescent="0.25">
      <c r="B1353" s="438">
        <v>62664</v>
      </c>
      <c r="C1353" s="428" t="s">
        <v>1563</v>
      </c>
      <c r="I1353" s="223"/>
      <c r="J1353" s="493">
        <v>62664</v>
      </c>
      <c r="K1353" s="494" t="s">
        <v>1563</v>
      </c>
      <c r="L1353" s="495">
        <f>Zip!$J1353</f>
        <v>62664</v>
      </c>
    </row>
    <row r="1354" spans="2:12" x14ac:dyDescent="0.25">
      <c r="B1354" s="438">
        <v>62665</v>
      </c>
      <c r="C1354" s="428" t="s">
        <v>1564</v>
      </c>
      <c r="I1354" s="223"/>
      <c r="J1354" s="493">
        <v>62665</v>
      </c>
      <c r="K1354" s="494" t="s">
        <v>1564</v>
      </c>
      <c r="L1354" s="495">
        <f>Zip!$J1354</f>
        <v>62665</v>
      </c>
    </row>
    <row r="1355" spans="2:12" x14ac:dyDescent="0.25">
      <c r="B1355" s="438">
        <v>62666</v>
      </c>
      <c r="C1355" s="428" t="s">
        <v>1565</v>
      </c>
      <c r="I1355" s="223"/>
      <c r="J1355" s="493">
        <v>62666</v>
      </c>
      <c r="K1355" s="494" t="s">
        <v>1565</v>
      </c>
      <c r="L1355" s="495">
        <f>Zip!$J1355</f>
        <v>62666</v>
      </c>
    </row>
    <row r="1356" spans="2:12" x14ac:dyDescent="0.25">
      <c r="B1356" s="438">
        <v>62667</v>
      </c>
      <c r="C1356" s="428" t="s">
        <v>1566</v>
      </c>
      <c r="I1356" s="223"/>
      <c r="J1356" s="493">
        <v>62667</v>
      </c>
      <c r="K1356" s="494" t="s">
        <v>1566</v>
      </c>
      <c r="L1356" s="495">
        <f>Zip!$J1356</f>
        <v>62667</v>
      </c>
    </row>
    <row r="1357" spans="2:12" x14ac:dyDescent="0.25">
      <c r="B1357" s="438">
        <v>62668</v>
      </c>
      <c r="C1357" s="428" t="s">
        <v>1567</v>
      </c>
      <c r="I1357" s="223"/>
      <c r="J1357" s="493">
        <v>62668</v>
      </c>
      <c r="K1357" s="494" t="s">
        <v>1567</v>
      </c>
      <c r="L1357" s="495">
        <f>Zip!$J1357</f>
        <v>62668</v>
      </c>
    </row>
    <row r="1358" spans="2:12" x14ac:dyDescent="0.25">
      <c r="B1358" s="438">
        <v>62670</v>
      </c>
      <c r="C1358" s="428" t="s">
        <v>1568</v>
      </c>
      <c r="I1358" s="223"/>
      <c r="J1358" s="493">
        <v>62670</v>
      </c>
      <c r="K1358" s="494" t="s">
        <v>1568</v>
      </c>
      <c r="L1358" s="495">
        <f>Zip!$J1358</f>
        <v>62670</v>
      </c>
    </row>
    <row r="1359" spans="2:12" x14ac:dyDescent="0.25">
      <c r="B1359" s="438">
        <v>62671</v>
      </c>
      <c r="C1359" s="428" t="s">
        <v>1569</v>
      </c>
      <c r="I1359" s="223"/>
      <c r="J1359" s="493">
        <v>62671</v>
      </c>
      <c r="K1359" s="494" t="s">
        <v>1569</v>
      </c>
      <c r="L1359" s="495">
        <f>Zip!$J1359</f>
        <v>62671</v>
      </c>
    </row>
    <row r="1360" spans="2:12" x14ac:dyDescent="0.25">
      <c r="B1360" s="438">
        <v>62672</v>
      </c>
      <c r="C1360" s="428" t="s">
        <v>1570</v>
      </c>
      <c r="I1360" s="223"/>
      <c r="J1360" s="493">
        <v>62672</v>
      </c>
      <c r="K1360" s="494" t="s">
        <v>1570</v>
      </c>
      <c r="L1360" s="495">
        <f>Zip!$J1360</f>
        <v>62672</v>
      </c>
    </row>
    <row r="1361" spans="2:12" x14ac:dyDescent="0.25">
      <c r="B1361" s="438">
        <v>62673</v>
      </c>
      <c r="C1361" s="428" t="s">
        <v>1571</v>
      </c>
      <c r="I1361" s="223"/>
      <c r="J1361" s="493">
        <v>62673</v>
      </c>
      <c r="K1361" s="494" t="s">
        <v>1571</v>
      </c>
      <c r="L1361" s="495">
        <f>Zip!$J1361</f>
        <v>62673</v>
      </c>
    </row>
    <row r="1362" spans="2:12" x14ac:dyDescent="0.25">
      <c r="B1362" s="438">
        <v>62674</v>
      </c>
      <c r="C1362" s="428" t="s">
        <v>1572</v>
      </c>
      <c r="I1362" s="223"/>
      <c r="J1362" s="493">
        <v>62674</v>
      </c>
      <c r="K1362" s="494" t="s">
        <v>1572</v>
      </c>
      <c r="L1362" s="495">
        <f>Zip!$J1362</f>
        <v>62674</v>
      </c>
    </row>
    <row r="1363" spans="2:12" x14ac:dyDescent="0.25">
      <c r="B1363" s="438">
        <v>62675</v>
      </c>
      <c r="C1363" s="428" t="s">
        <v>1573</v>
      </c>
      <c r="I1363" s="223"/>
      <c r="J1363" s="493">
        <v>62675</v>
      </c>
      <c r="K1363" s="494" t="s">
        <v>1573</v>
      </c>
      <c r="L1363" s="495">
        <f>Zip!$J1363</f>
        <v>62675</v>
      </c>
    </row>
    <row r="1364" spans="2:12" x14ac:dyDescent="0.25">
      <c r="B1364" s="438">
        <v>62677</v>
      </c>
      <c r="C1364" s="428" t="s">
        <v>1574</v>
      </c>
      <c r="I1364" s="223"/>
      <c r="J1364" s="493">
        <v>62677</v>
      </c>
      <c r="K1364" s="494" t="s">
        <v>1574</v>
      </c>
      <c r="L1364" s="495">
        <f>Zip!$J1364</f>
        <v>62677</v>
      </c>
    </row>
    <row r="1365" spans="2:12" x14ac:dyDescent="0.25">
      <c r="B1365" s="438">
        <v>62681</v>
      </c>
      <c r="C1365" s="428" t="s">
        <v>1575</v>
      </c>
      <c r="I1365" s="223"/>
      <c r="J1365" s="493">
        <v>62681</v>
      </c>
      <c r="K1365" s="494" t="s">
        <v>1575</v>
      </c>
      <c r="L1365" s="495">
        <f>Zip!$J1365</f>
        <v>62681</v>
      </c>
    </row>
    <row r="1366" spans="2:12" x14ac:dyDescent="0.25">
      <c r="B1366" s="438">
        <v>62682</v>
      </c>
      <c r="C1366" s="428" t="s">
        <v>1576</v>
      </c>
      <c r="I1366" s="223"/>
      <c r="J1366" s="493">
        <v>62682</v>
      </c>
      <c r="K1366" s="494" t="s">
        <v>1576</v>
      </c>
      <c r="L1366" s="495">
        <f>Zip!$J1366</f>
        <v>62682</v>
      </c>
    </row>
    <row r="1367" spans="2:12" x14ac:dyDescent="0.25">
      <c r="B1367" s="438">
        <v>62683</v>
      </c>
      <c r="C1367" s="428" t="s">
        <v>1577</v>
      </c>
      <c r="I1367" s="223"/>
      <c r="J1367" s="493">
        <v>62683</v>
      </c>
      <c r="K1367" s="494" t="s">
        <v>1577</v>
      </c>
      <c r="L1367" s="495">
        <f>Zip!$J1367</f>
        <v>62683</v>
      </c>
    </row>
    <row r="1368" spans="2:12" x14ac:dyDescent="0.25">
      <c r="B1368" s="438">
        <v>62684</v>
      </c>
      <c r="C1368" s="428" t="s">
        <v>1578</v>
      </c>
      <c r="I1368" s="223"/>
      <c r="J1368" s="493">
        <v>62684</v>
      </c>
      <c r="K1368" s="494" t="s">
        <v>1578</v>
      </c>
      <c r="L1368" s="495">
        <f>Zip!$J1368</f>
        <v>62684</v>
      </c>
    </row>
    <row r="1369" spans="2:12" x14ac:dyDescent="0.25">
      <c r="B1369" s="438">
        <v>62685</v>
      </c>
      <c r="C1369" s="428" t="s">
        <v>1579</v>
      </c>
      <c r="I1369" s="223"/>
      <c r="J1369" s="493">
        <v>62685</v>
      </c>
      <c r="K1369" s="494" t="s">
        <v>1579</v>
      </c>
      <c r="L1369" s="495">
        <f>Zip!$J1369</f>
        <v>62685</v>
      </c>
    </row>
    <row r="1370" spans="2:12" x14ac:dyDescent="0.25">
      <c r="B1370" s="438">
        <v>62688</v>
      </c>
      <c r="C1370" s="428" t="s">
        <v>1580</v>
      </c>
      <c r="I1370" s="223"/>
      <c r="J1370" s="493">
        <v>62688</v>
      </c>
      <c r="K1370" s="494" t="s">
        <v>1580</v>
      </c>
      <c r="L1370" s="495">
        <f>Zip!$J1370</f>
        <v>62688</v>
      </c>
    </row>
    <row r="1371" spans="2:12" x14ac:dyDescent="0.25">
      <c r="B1371" s="438">
        <v>62689</v>
      </c>
      <c r="C1371" s="428" t="s">
        <v>1581</v>
      </c>
      <c r="I1371" s="223"/>
      <c r="J1371" s="493">
        <v>62689</v>
      </c>
      <c r="K1371" s="494" t="s">
        <v>1581</v>
      </c>
      <c r="L1371" s="495">
        <f>Zip!$J1371</f>
        <v>62689</v>
      </c>
    </row>
    <row r="1372" spans="2:12" x14ac:dyDescent="0.25">
      <c r="B1372" s="438">
        <v>62690</v>
      </c>
      <c r="C1372" s="428" t="s">
        <v>1582</v>
      </c>
      <c r="I1372" s="223"/>
      <c r="J1372" s="493">
        <v>62690</v>
      </c>
      <c r="K1372" s="494" t="s">
        <v>1582</v>
      </c>
      <c r="L1372" s="495">
        <f>Zip!$J1372</f>
        <v>62690</v>
      </c>
    </row>
    <row r="1373" spans="2:12" x14ac:dyDescent="0.25">
      <c r="B1373" s="438">
        <v>62691</v>
      </c>
      <c r="C1373" s="428" t="s">
        <v>1583</v>
      </c>
      <c r="I1373" s="223"/>
      <c r="J1373" s="493">
        <v>62691</v>
      </c>
      <c r="K1373" s="494" t="s">
        <v>1583</v>
      </c>
      <c r="L1373" s="495">
        <f>Zip!$J1373</f>
        <v>62691</v>
      </c>
    </row>
    <row r="1374" spans="2:12" x14ac:dyDescent="0.25">
      <c r="B1374" s="438">
        <v>62692</v>
      </c>
      <c r="C1374" s="428" t="s">
        <v>1584</v>
      </c>
      <c r="I1374" s="223"/>
      <c r="J1374" s="493">
        <v>62692</v>
      </c>
      <c r="K1374" s="494" t="s">
        <v>1584</v>
      </c>
      <c r="L1374" s="495">
        <f>Zip!$J1374</f>
        <v>62692</v>
      </c>
    </row>
    <row r="1375" spans="2:12" x14ac:dyDescent="0.25">
      <c r="B1375" s="438">
        <v>62693</v>
      </c>
      <c r="C1375" s="428" t="s">
        <v>1585</v>
      </c>
      <c r="I1375" s="223"/>
      <c r="J1375" s="493">
        <v>62693</v>
      </c>
      <c r="K1375" s="494" t="s">
        <v>1585</v>
      </c>
      <c r="L1375" s="495">
        <f>Zip!$J1375</f>
        <v>62693</v>
      </c>
    </row>
    <row r="1376" spans="2:12" x14ac:dyDescent="0.25">
      <c r="B1376" s="438">
        <v>62694</v>
      </c>
      <c r="C1376" s="428" t="s">
        <v>1586</v>
      </c>
      <c r="I1376" s="223"/>
      <c r="J1376" s="493">
        <v>62694</v>
      </c>
      <c r="K1376" s="494" t="s">
        <v>1586</v>
      </c>
      <c r="L1376" s="495">
        <f>Zip!$J1376</f>
        <v>62694</v>
      </c>
    </row>
    <row r="1377" spans="2:12" x14ac:dyDescent="0.25">
      <c r="B1377" s="438">
        <v>62695</v>
      </c>
      <c r="C1377" s="428" t="s">
        <v>1587</v>
      </c>
      <c r="I1377" s="223"/>
      <c r="J1377" s="493">
        <v>62695</v>
      </c>
      <c r="K1377" s="494" t="s">
        <v>1587</v>
      </c>
      <c r="L1377" s="495">
        <f>Zip!$J1377</f>
        <v>62695</v>
      </c>
    </row>
    <row r="1378" spans="2:12" x14ac:dyDescent="0.25">
      <c r="B1378" s="438">
        <v>62701</v>
      </c>
      <c r="C1378" s="428" t="s">
        <v>1588</v>
      </c>
      <c r="I1378" s="223"/>
      <c r="J1378" s="493">
        <v>62701</v>
      </c>
      <c r="K1378" s="494" t="s">
        <v>1588</v>
      </c>
      <c r="L1378" s="495">
        <f>Zip!$J1378</f>
        <v>62701</v>
      </c>
    </row>
    <row r="1379" spans="2:12" x14ac:dyDescent="0.25">
      <c r="B1379" s="438">
        <v>62702</v>
      </c>
      <c r="C1379" s="428" t="s">
        <v>1588</v>
      </c>
      <c r="I1379" s="223"/>
      <c r="J1379" s="493">
        <v>62702</v>
      </c>
      <c r="K1379" s="494" t="s">
        <v>1588</v>
      </c>
      <c r="L1379" s="495">
        <f>Zip!$J1379</f>
        <v>62702</v>
      </c>
    </row>
    <row r="1380" spans="2:12" x14ac:dyDescent="0.25">
      <c r="B1380" s="438">
        <v>62703</v>
      </c>
      <c r="C1380" s="428" t="s">
        <v>1588</v>
      </c>
      <c r="I1380" s="223"/>
      <c r="J1380" s="493">
        <v>62703</v>
      </c>
      <c r="K1380" s="494" t="s">
        <v>1588</v>
      </c>
      <c r="L1380" s="495">
        <f>Zip!$J1380</f>
        <v>62703</v>
      </c>
    </row>
    <row r="1381" spans="2:12" x14ac:dyDescent="0.25">
      <c r="B1381" s="438">
        <v>62704</v>
      </c>
      <c r="C1381" s="428" t="s">
        <v>1588</v>
      </c>
      <c r="I1381" s="223"/>
      <c r="J1381" s="493">
        <v>62704</v>
      </c>
      <c r="K1381" s="494" t="s">
        <v>1588</v>
      </c>
      <c r="L1381" s="495">
        <f>Zip!$J1381</f>
        <v>62704</v>
      </c>
    </row>
    <row r="1382" spans="2:12" x14ac:dyDescent="0.25">
      <c r="B1382" s="438">
        <v>62705</v>
      </c>
      <c r="C1382" s="428" t="s">
        <v>1588</v>
      </c>
      <c r="I1382" s="223"/>
      <c r="J1382" s="493">
        <v>62705</v>
      </c>
      <c r="K1382" s="494" t="s">
        <v>1588</v>
      </c>
      <c r="L1382" s="495">
        <f>Zip!$J1382</f>
        <v>62705</v>
      </c>
    </row>
    <row r="1383" spans="2:12" x14ac:dyDescent="0.25">
      <c r="B1383" s="438">
        <v>62706</v>
      </c>
      <c r="C1383" s="428" t="s">
        <v>1588</v>
      </c>
      <c r="I1383" s="223"/>
      <c r="J1383" s="493">
        <v>62706</v>
      </c>
      <c r="K1383" s="494" t="s">
        <v>1588</v>
      </c>
      <c r="L1383" s="495">
        <f>Zip!$J1383</f>
        <v>62706</v>
      </c>
    </row>
    <row r="1384" spans="2:12" x14ac:dyDescent="0.25">
      <c r="B1384" s="438">
        <v>62707</v>
      </c>
      <c r="C1384" s="428" t="s">
        <v>1588</v>
      </c>
      <c r="I1384" s="223"/>
      <c r="J1384" s="493">
        <v>62707</v>
      </c>
      <c r="K1384" s="494" t="s">
        <v>1588</v>
      </c>
      <c r="L1384" s="495">
        <f>Zip!$J1384</f>
        <v>62707</v>
      </c>
    </row>
    <row r="1385" spans="2:12" x14ac:dyDescent="0.25">
      <c r="B1385" s="438">
        <v>62708</v>
      </c>
      <c r="C1385" s="428" t="s">
        <v>1588</v>
      </c>
      <c r="I1385" s="223"/>
      <c r="J1385" s="493">
        <v>62708</v>
      </c>
      <c r="K1385" s="494" t="s">
        <v>1588</v>
      </c>
      <c r="L1385" s="495">
        <f>Zip!$J1385</f>
        <v>62708</v>
      </c>
    </row>
    <row r="1386" spans="2:12" x14ac:dyDescent="0.25">
      <c r="B1386" s="438">
        <v>62711</v>
      </c>
      <c r="C1386" s="428" t="s">
        <v>1588</v>
      </c>
      <c r="I1386" s="223"/>
      <c r="J1386" s="493">
        <v>62711</v>
      </c>
      <c r="K1386" s="494" t="s">
        <v>1588</v>
      </c>
      <c r="L1386" s="495">
        <f>Zip!$J1386</f>
        <v>62711</v>
      </c>
    </row>
    <row r="1387" spans="2:12" x14ac:dyDescent="0.25">
      <c r="B1387" s="438">
        <v>62712</v>
      </c>
      <c r="C1387" s="428" t="s">
        <v>1588</v>
      </c>
      <c r="I1387" s="223"/>
      <c r="J1387" s="493">
        <v>62712</v>
      </c>
      <c r="K1387" s="494" t="s">
        <v>1588</v>
      </c>
      <c r="L1387" s="495">
        <f>Zip!$J1387</f>
        <v>62712</v>
      </c>
    </row>
    <row r="1388" spans="2:12" x14ac:dyDescent="0.25">
      <c r="B1388" s="438">
        <v>62713</v>
      </c>
      <c r="C1388" s="428" t="s">
        <v>1588</v>
      </c>
      <c r="I1388" s="223"/>
      <c r="J1388" s="493">
        <v>62713</v>
      </c>
      <c r="K1388" s="494" t="s">
        <v>1588</v>
      </c>
      <c r="L1388" s="495">
        <f>Zip!$J1388</f>
        <v>62713</v>
      </c>
    </row>
    <row r="1389" spans="2:12" x14ac:dyDescent="0.25">
      <c r="B1389" s="438">
        <v>62715</v>
      </c>
      <c r="C1389" s="428" t="s">
        <v>1588</v>
      </c>
      <c r="I1389" s="223"/>
      <c r="J1389" s="493">
        <v>62715</v>
      </c>
      <c r="K1389" s="494" t="s">
        <v>1588</v>
      </c>
      <c r="L1389" s="495">
        <f>Zip!$J1389</f>
        <v>62715</v>
      </c>
    </row>
    <row r="1390" spans="2:12" x14ac:dyDescent="0.25">
      <c r="B1390" s="438">
        <v>62716</v>
      </c>
      <c r="C1390" s="428" t="s">
        <v>1588</v>
      </c>
      <c r="I1390" s="223"/>
      <c r="J1390" s="493">
        <v>62716</v>
      </c>
      <c r="K1390" s="494" t="s">
        <v>1588</v>
      </c>
      <c r="L1390" s="495">
        <f>Zip!$J1390</f>
        <v>62716</v>
      </c>
    </row>
    <row r="1391" spans="2:12" x14ac:dyDescent="0.25">
      <c r="B1391" s="438">
        <v>62719</v>
      </c>
      <c r="C1391" s="428" t="s">
        <v>1588</v>
      </c>
      <c r="I1391" s="223"/>
      <c r="J1391" s="493">
        <v>62719</v>
      </c>
      <c r="K1391" s="494" t="s">
        <v>1588</v>
      </c>
      <c r="L1391" s="495">
        <f>Zip!$J1391</f>
        <v>62719</v>
      </c>
    </row>
    <row r="1392" spans="2:12" x14ac:dyDescent="0.25">
      <c r="B1392" s="438">
        <v>62721</v>
      </c>
      <c r="C1392" s="428" t="s">
        <v>1588</v>
      </c>
      <c r="I1392" s="223"/>
      <c r="J1392" s="493">
        <v>62721</v>
      </c>
      <c r="K1392" s="494" t="s">
        <v>1588</v>
      </c>
      <c r="L1392" s="495">
        <f>Zip!$J1392</f>
        <v>62721</v>
      </c>
    </row>
    <row r="1393" spans="2:12" x14ac:dyDescent="0.25">
      <c r="B1393" s="438">
        <v>62722</v>
      </c>
      <c r="C1393" s="428" t="s">
        <v>1588</v>
      </c>
      <c r="I1393" s="223"/>
      <c r="J1393" s="493">
        <v>62722</v>
      </c>
      <c r="K1393" s="494" t="s">
        <v>1588</v>
      </c>
      <c r="L1393" s="495">
        <f>Zip!$J1393</f>
        <v>62722</v>
      </c>
    </row>
    <row r="1394" spans="2:12" x14ac:dyDescent="0.25">
      <c r="B1394" s="438">
        <v>62723</v>
      </c>
      <c r="C1394" s="428" t="s">
        <v>1588</v>
      </c>
      <c r="I1394" s="223"/>
      <c r="J1394" s="493">
        <v>62723</v>
      </c>
      <c r="K1394" s="494" t="s">
        <v>1588</v>
      </c>
      <c r="L1394" s="495">
        <f>Zip!$J1394</f>
        <v>62723</v>
      </c>
    </row>
    <row r="1395" spans="2:12" x14ac:dyDescent="0.25">
      <c r="B1395" s="438">
        <v>62726</v>
      </c>
      <c r="C1395" s="428" t="s">
        <v>1588</v>
      </c>
      <c r="I1395" s="223"/>
      <c r="J1395" s="493">
        <v>62726</v>
      </c>
      <c r="K1395" s="494" t="s">
        <v>1588</v>
      </c>
      <c r="L1395" s="495">
        <f>Zip!$J1395</f>
        <v>62726</v>
      </c>
    </row>
    <row r="1396" spans="2:12" x14ac:dyDescent="0.25">
      <c r="B1396" s="438">
        <v>62736</v>
      </c>
      <c r="C1396" s="428" t="s">
        <v>1588</v>
      </c>
      <c r="I1396" s="223"/>
      <c r="J1396" s="493">
        <v>62736</v>
      </c>
      <c r="K1396" s="494" t="s">
        <v>1588</v>
      </c>
      <c r="L1396" s="495">
        <f>Zip!$J1396</f>
        <v>62736</v>
      </c>
    </row>
    <row r="1397" spans="2:12" x14ac:dyDescent="0.25">
      <c r="B1397" s="438">
        <v>62739</v>
      </c>
      <c r="C1397" s="428" t="s">
        <v>1588</v>
      </c>
      <c r="I1397" s="223"/>
      <c r="J1397" s="493">
        <v>62739</v>
      </c>
      <c r="K1397" s="494" t="s">
        <v>1588</v>
      </c>
      <c r="L1397" s="495">
        <f>Zip!$J1397</f>
        <v>62739</v>
      </c>
    </row>
    <row r="1398" spans="2:12" x14ac:dyDescent="0.25">
      <c r="B1398" s="438">
        <v>62746</v>
      </c>
      <c r="C1398" s="428" t="s">
        <v>1588</v>
      </c>
      <c r="I1398" s="223"/>
      <c r="J1398" s="493">
        <v>62746</v>
      </c>
      <c r="K1398" s="494" t="s">
        <v>1588</v>
      </c>
      <c r="L1398" s="495">
        <f>Zip!$J1398</f>
        <v>62746</v>
      </c>
    </row>
    <row r="1399" spans="2:12" x14ac:dyDescent="0.25">
      <c r="B1399" s="438">
        <v>62756</v>
      </c>
      <c r="C1399" s="428" t="s">
        <v>1588</v>
      </c>
      <c r="I1399" s="223"/>
      <c r="J1399" s="493">
        <v>62756</v>
      </c>
      <c r="K1399" s="494" t="s">
        <v>1588</v>
      </c>
      <c r="L1399" s="495">
        <f>Zip!$J1399</f>
        <v>62756</v>
      </c>
    </row>
    <row r="1400" spans="2:12" x14ac:dyDescent="0.25">
      <c r="B1400" s="438">
        <v>62757</v>
      </c>
      <c r="C1400" s="428" t="s">
        <v>1588</v>
      </c>
      <c r="I1400" s="223"/>
      <c r="J1400" s="493">
        <v>62757</v>
      </c>
      <c r="K1400" s="494" t="s">
        <v>1588</v>
      </c>
      <c r="L1400" s="495">
        <f>Zip!$J1400</f>
        <v>62757</v>
      </c>
    </row>
    <row r="1401" spans="2:12" x14ac:dyDescent="0.25">
      <c r="B1401" s="438">
        <v>62761</v>
      </c>
      <c r="C1401" s="428" t="s">
        <v>1588</v>
      </c>
      <c r="I1401" s="223"/>
      <c r="J1401" s="493">
        <v>62761</v>
      </c>
      <c r="K1401" s="494" t="s">
        <v>1588</v>
      </c>
      <c r="L1401" s="495">
        <f>Zip!$J1401</f>
        <v>62761</v>
      </c>
    </row>
    <row r="1402" spans="2:12" x14ac:dyDescent="0.25">
      <c r="B1402" s="438">
        <v>62762</v>
      </c>
      <c r="C1402" s="428" t="s">
        <v>1588</v>
      </c>
      <c r="I1402" s="223"/>
      <c r="J1402" s="493">
        <v>62762</v>
      </c>
      <c r="K1402" s="494" t="s">
        <v>1588</v>
      </c>
      <c r="L1402" s="495">
        <f>Zip!$J1402</f>
        <v>62762</v>
      </c>
    </row>
    <row r="1403" spans="2:12" x14ac:dyDescent="0.25">
      <c r="B1403" s="438">
        <v>62763</v>
      </c>
      <c r="C1403" s="428" t="s">
        <v>1588</v>
      </c>
      <c r="I1403" s="223"/>
      <c r="J1403" s="493">
        <v>62763</v>
      </c>
      <c r="K1403" s="494" t="s">
        <v>1588</v>
      </c>
      <c r="L1403" s="495">
        <f>Zip!$J1403</f>
        <v>62763</v>
      </c>
    </row>
    <row r="1404" spans="2:12" x14ac:dyDescent="0.25">
      <c r="B1404" s="438">
        <v>62764</v>
      </c>
      <c r="C1404" s="428" t="s">
        <v>1588</v>
      </c>
      <c r="I1404" s="223"/>
      <c r="J1404" s="493">
        <v>62764</v>
      </c>
      <c r="K1404" s="494" t="s">
        <v>1588</v>
      </c>
      <c r="L1404" s="495">
        <f>Zip!$J1404</f>
        <v>62764</v>
      </c>
    </row>
    <row r="1405" spans="2:12" x14ac:dyDescent="0.25">
      <c r="B1405" s="438">
        <v>62765</v>
      </c>
      <c r="C1405" s="428" t="s">
        <v>1588</v>
      </c>
      <c r="I1405" s="223"/>
      <c r="J1405" s="493">
        <v>62765</v>
      </c>
      <c r="K1405" s="494" t="s">
        <v>1588</v>
      </c>
      <c r="L1405" s="495">
        <f>Zip!$J1405</f>
        <v>62765</v>
      </c>
    </row>
    <row r="1406" spans="2:12" x14ac:dyDescent="0.25">
      <c r="B1406" s="438">
        <v>62766</v>
      </c>
      <c r="C1406" s="428" t="s">
        <v>1588</v>
      </c>
      <c r="I1406" s="223"/>
      <c r="J1406" s="493">
        <v>62766</v>
      </c>
      <c r="K1406" s="494" t="s">
        <v>1588</v>
      </c>
      <c r="L1406" s="495">
        <f>Zip!$J1406</f>
        <v>62766</v>
      </c>
    </row>
    <row r="1407" spans="2:12" x14ac:dyDescent="0.25">
      <c r="B1407" s="438">
        <v>62767</v>
      </c>
      <c r="C1407" s="428" t="s">
        <v>1588</v>
      </c>
      <c r="I1407" s="223"/>
      <c r="J1407" s="493">
        <v>62767</v>
      </c>
      <c r="K1407" s="494" t="s">
        <v>1588</v>
      </c>
      <c r="L1407" s="495">
        <f>Zip!$J1407</f>
        <v>62767</v>
      </c>
    </row>
    <row r="1408" spans="2:12" x14ac:dyDescent="0.25">
      <c r="B1408" s="438">
        <v>62769</v>
      </c>
      <c r="C1408" s="428" t="s">
        <v>1588</v>
      </c>
      <c r="I1408" s="223"/>
      <c r="J1408" s="493">
        <v>62769</v>
      </c>
      <c r="K1408" s="494" t="s">
        <v>1588</v>
      </c>
      <c r="L1408" s="495">
        <f>Zip!$J1408</f>
        <v>62769</v>
      </c>
    </row>
    <row r="1409" spans="2:12" x14ac:dyDescent="0.25">
      <c r="B1409" s="438">
        <v>62776</v>
      </c>
      <c r="C1409" s="428" t="s">
        <v>1588</v>
      </c>
      <c r="I1409" s="223"/>
      <c r="J1409" s="493">
        <v>62776</v>
      </c>
      <c r="K1409" s="494" t="s">
        <v>1588</v>
      </c>
      <c r="L1409" s="495">
        <f>Zip!$J1409</f>
        <v>62776</v>
      </c>
    </row>
    <row r="1410" spans="2:12" x14ac:dyDescent="0.25">
      <c r="B1410" s="438">
        <v>62777</v>
      </c>
      <c r="C1410" s="428" t="s">
        <v>1588</v>
      </c>
      <c r="I1410" s="223"/>
      <c r="J1410" s="493">
        <v>62777</v>
      </c>
      <c r="K1410" s="494" t="s">
        <v>1588</v>
      </c>
      <c r="L1410" s="495">
        <f>Zip!$J1410</f>
        <v>62777</v>
      </c>
    </row>
    <row r="1411" spans="2:12" x14ac:dyDescent="0.25">
      <c r="B1411" s="438">
        <v>62781</v>
      </c>
      <c r="C1411" s="428" t="s">
        <v>1588</v>
      </c>
      <c r="I1411" s="223"/>
      <c r="J1411" s="493">
        <v>62781</v>
      </c>
      <c r="K1411" s="494" t="s">
        <v>1588</v>
      </c>
      <c r="L1411" s="495">
        <f>Zip!$J1411</f>
        <v>62781</v>
      </c>
    </row>
    <row r="1412" spans="2:12" x14ac:dyDescent="0.25">
      <c r="B1412" s="438">
        <v>62786</v>
      </c>
      <c r="C1412" s="428" t="s">
        <v>1588</v>
      </c>
      <c r="I1412" s="223"/>
      <c r="J1412" s="493">
        <v>62786</v>
      </c>
      <c r="K1412" s="494" t="s">
        <v>1588</v>
      </c>
      <c r="L1412" s="495">
        <f>Zip!$J1412</f>
        <v>62786</v>
      </c>
    </row>
    <row r="1413" spans="2:12" x14ac:dyDescent="0.25">
      <c r="B1413" s="438">
        <v>62791</v>
      </c>
      <c r="C1413" s="428" t="s">
        <v>1588</v>
      </c>
      <c r="I1413" s="223"/>
      <c r="J1413" s="493">
        <v>62791</v>
      </c>
      <c r="K1413" s="494" t="s">
        <v>1588</v>
      </c>
      <c r="L1413" s="495">
        <f>Zip!$J1413</f>
        <v>62791</v>
      </c>
    </row>
    <row r="1414" spans="2:12" x14ac:dyDescent="0.25">
      <c r="B1414" s="438">
        <v>62794</v>
      </c>
      <c r="C1414" s="428" t="s">
        <v>1588</v>
      </c>
      <c r="I1414" s="223"/>
      <c r="J1414" s="493">
        <v>62794</v>
      </c>
      <c r="K1414" s="494" t="s">
        <v>1588</v>
      </c>
      <c r="L1414" s="495">
        <f>Zip!$J1414</f>
        <v>62794</v>
      </c>
    </row>
    <row r="1415" spans="2:12" x14ac:dyDescent="0.25">
      <c r="B1415" s="438">
        <v>62796</v>
      </c>
      <c r="C1415" s="428" t="s">
        <v>1588</v>
      </c>
      <c r="I1415" s="223"/>
      <c r="J1415" s="493">
        <v>62796</v>
      </c>
      <c r="K1415" s="494" t="s">
        <v>1588</v>
      </c>
      <c r="L1415" s="495">
        <f>Zip!$J1415</f>
        <v>62796</v>
      </c>
    </row>
    <row r="1416" spans="2:12" x14ac:dyDescent="0.25">
      <c r="B1416" s="438">
        <v>62801</v>
      </c>
      <c r="C1416" s="428" t="s">
        <v>1589</v>
      </c>
      <c r="I1416" s="223"/>
      <c r="J1416" s="493">
        <v>62801</v>
      </c>
      <c r="K1416" s="494" t="s">
        <v>1589</v>
      </c>
      <c r="L1416" s="495">
        <f>Zip!$J1416</f>
        <v>62801</v>
      </c>
    </row>
    <row r="1417" spans="2:12" x14ac:dyDescent="0.25">
      <c r="B1417" s="438">
        <v>62803</v>
      </c>
      <c r="C1417" s="428" t="s">
        <v>1591</v>
      </c>
      <c r="I1417" s="223"/>
      <c r="J1417" s="493">
        <v>62803</v>
      </c>
      <c r="K1417" s="494" t="s">
        <v>1591</v>
      </c>
      <c r="L1417" s="495">
        <f>Zip!$J1417</f>
        <v>62803</v>
      </c>
    </row>
    <row r="1418" spans="2:12" x14ac:dyDescent="0.25">
      <c r="B1418" s="438">
        <v>62805</v>
      </c>
      <c r="C1418" s="428" t="s">
        <v>1592</v>
      </c>
      <c r="I1418" s="223"/>
      <c r="J1418" s="493">
        <v>62805</v>
      </c>
      <c r="K1418" s="494" t="s">
        <v>1592</v>
      </c>
      <c r="L1418" s="495">
        <f>Zip!$J1418</f>
        <v>62805</v>
      </c>
    </row>
    <row r="1419" spans="2:12" x14ac:dyDescent="0.25">
      <c r="B1419" s="438">
        <v>62806</v>
      </c>
      <c r="C1419" s="428" t="s">
        <v>1593</v>
      </c>
      <c r="I1419" s="223"/>
      <c r="J1419" s="493">
        <v>62806</v>
      </c>
      <c r="K1419" s="494" t="s">
        <v>1593</v>
      </c>
      <c r="L1419" s="495">
        <f>Zip!$J1419</f>
        <v>62806</v>
      </c>
    </row>
    <row r="1420" spans="2:12" x14ac:dyDescent="0.25">
      <c r="B1420" s="438">
        <v>62807</v>
      </c>
      <c r="C1420" s="428" t="s">
        <v>1594</v>
      </c>
      <c r="I1420" s="223"/>
      <c r="J1420" s="493">
        <v>62807</v>
      </c>
      <c r="K1420" s="494" t="s">
        <v>1594</v>
      </c>
      <c r="L1420" s="495">
        <f>Zip!$J1420</f>
        <v>62807</v>
      </c>
    </row>
    <row r="1421" spans="2:12" x14ac:dyDescent="0.25">
      <c r="B1421" s="438">
        <v>62808</v>
      </c>
      <c r="C1421" s="428" t="s">
        <v>1595</v>
      </c>
      <c r="I1421" s="223"/>
      <c r="J1421" s="493">
        <v>62808</v>
      </c>
      <c r="K1421" s="494" t="s">
        <v>1595</v>
      </c>
      <c r="L1421" s="495">
        <f>Zip!$J1421</f>
        <v>62808</v>
      </c>
    </row>
    <row r="1422" spans="2:12" x14ac:dyDescent="0.25">
      <c r="B1422" s="438">
        <v>62809</v>
      </c>
      <c r="C1422" s="428" t="s">
        <v>1596</v>
      </c>
      <c r="I1422" s="223"/>
      <c r="J1422" s="493">
        <v>62809</v>
      </c>
      <c r="K1422" s="494" t="s">
        <v>1596</v>
      </c>
      <c r="L1422" s="495">
        <f>Zip!$J1422</f>
        <v>62809</v>
      </c>
    </row>
    <row r="1423" spans="2:12" x14ac:dyDescent="0.25">
      <c r="B1423" s="438">
        <v>62810</v>
      </c>
      <c r="C1423" s="428" t="s">
        <v>1597</v>
      </c>
      <c r="I1423" s="223"/>
      <c r="J1423" s="493">
        <v>62810</v>
      </c>
      <c r="K1423" s="494" t="s">
        <v>1597</v>
      </c>
      <c r="L1423" s="495">
        <f>Zip!$J1423</f>
        <v>62810</v>
      </c>
    </row>
    <row r="1424" spans="2:12" x14ac:dyDescent="0.25">
      <c r="B1424" s="438">
        <v>62811</v>
      </c>
      <c r="C1424" s="428" t="s">
        <v>1598</v>
      </c>
      <c r="I1424" s="223"/>
      <c r="J1424" s="493">
        <v>62811</v>
      </c>
      <c r="K1424" s="494" t="s">
        <v>1598</v>
      </c>
      <c r="L1424" s="495">
        <f>Zip!$J1424</f>
        <v>62811</v>
      </c>
    </row>
    <row r="1425" spans="2:12" x14ac:dyDescent="0.25">
      <c r="B1425" s="438">
        <v>62812</v>
      </c>
      <c r="C1425" s="428" t="s">
        <v>1599</v>
      </c>
      <c r="I1425" s="223"/>
      <c r="J1425" s="493">
        <v>62812</v>
      </c>
      <c r="K1425" s="494" t="s">
        <v>1599</v>
      </c>
      <c r="L1425" s="495">
        <f>Zip!$J1425</f>
        <v>62812</v>
      </c>
    </row>
    <row r="1426" spans="2:12" x14ac:dyDescent="0.25">
      <c r="B1426" s="438">
        <v>62814</v>
      </c>
      <c r="C1426" s="428" t="s">
        <v>1600</v>
      </c>
      <c r="I1426" s="223"/>
      <c r="J1426" s="493">
        <v>62814</v>
      </c>
      <c r="K1426" s="494" t="s">
        <v>1600</v>
      </c>
      <c r="L1426" s="495">
        <f>Zip!$J1426</f>
        <v>62814</v>
      </c>
    </row>
    <row r="1427" spans="2:12" x14ac:dyDescent="0.25">
      <c r="B1427" s="438">
        <v>62815</v>
      </c>
      <c r="C1427" s="428" t="s">
        <v>1601</v>
      </c>
      <c r="I1427" s="223"/>
      <c r="J1427" s="493">
        <v>62815</v>
      </c>
      <c r="K1427" s="494" t="s">
        <v>1601</v>
      </c>
      <c r="L1427" s="495">
        <f>Zip!$J1427</f>
        <v>62815</v>
      </c>
    </row>
    <row r="1428" spans="2:12" x14ac:dyDescent="0.25">
      <c r="B1428" s="438">
        <v>62816</v>
      </c>
      <c r="C1428" s="428" t="s">
        <v>1602</v>
      </c>
      <c r="I1428" s="223"/>
      <c r="J1428" s="493">
        <v>62816</v>
      </c>
      <c r="K1428" s="494" t="s">
        <v>1602</v>
      </c>
      <c r="L1428" s="495">
        <f>Zip!$J1428</f>
        <v>62816</v>
      </c>
    </row>
    <row r="1429" spans="2:12" x14ac:dyDescent="0.25">
      <c r="B1429" s="438">
        <v>62817</v>
      </c>
      <c r="C1429" s="428" t="s">
        <v>1603</v>
      </c>
      <c r="I1429" s="223"/>
      <c r="J1429" s="493">
        <v>62817</v>
      </c>
      <c r="K1429" s="494" t="s">
        <v>1603</v>
      </c>
      <c r="L1429" s="495">
        <f>Zip!$J1429</f>
        <v>62817</v>
      </c>
    </row>
    <row r="1430" spans="2:12" x14ac:dyDescent="0.25">
      <c r="B1430" s="438">
        <v>62818</v>
      </c>
      <c r="C1430" s="428" t="s">
        <v>1604</v>
      </c>
      <c r="I1430" s="223"/>
      <c r="J1430" s="493">
        <v>62818</v>
      </c>
      <c r="K1430" s="494" t="s">
        <v>1604</v>
      </c>
      <c r="L1430" s="495">
        <f>Zip!$J1430</f>
        <v>62818</v>
      </c>
    </row>
    <row r="1431" spans="2:12" x14ac:dyDescent="0.25">
      <c r="B1431" s="438">
        <v>62819</v>
      </c>
      <c r="C1431" s="428" t="s">
        <v>1605</v>
      </c>
      <c r="I1431" s="223"/>
      <c r="J1431" s="493">
        <v>62819</v>
      </c>
      <c r="K1431" s="494" t="s">
        <v>1605</v>
      </c>
      <c r="L1431" s="495">
        <f>Zip!$J1431</f>
        <v>62819</v>
      </c>
    </row>
    <row r="1432" spans="2:12" x14ac:dyDescent="0.25">
      <c r="B1432" s="438">
        <v>62820</v>
      </c>
      <c r="C1432" s="428" t="s">
        <v>1606</v>
      </c>
      <c r="I1432" s="223"/>
      <c r="J1432" s="493">
        <v>62820</v>
      </c>
      <c r="K1432" s="494" t="s">
        <v>1606</v>
      </c>
      <c r="L1432" s="495">
        <f>Zip!$J1432</f>
        <v>62820</v>
      </c>
    </row>
    <row r="1433" spans="2:12" x14ac:dyDescent="0.25">
      <c r="B1433" s="438">
        <v>62821</v>
      </c>
      <c r="C1433" s="428" t="s">
        <v>1607</v>
      </c>
      <c r="I1433" s="223"/>
      <c r="J1433" s="493">
        <v>62821</v>
      </c>
      <c r="K1433" s="494" t="s">
        <v>1607</v>
      </c>
      <c r="L1433" s="495">
        <f>Zip!$J1433</f>
        <v>62821</v>
      </c>
    </row>
    <row r="1434" spans="2:12" x14ac:dyDescent="0.25">
      <c r="B1434" s="438">
        <v>62822</v>
      </c>
      <c r="C1434" s="428" t="s">
        <v>1608</v>
      </c>
      <c r="I1434" s="223"/>
      <c r="J1434" s="493">
        <v>62822</v>
      </c>
      <c r="K1434" s="494" t="s">
        <v>1608</v>
      </c>
      <c r="L1434" s="495">
        <f>Zip!$J1434</f>
        <v>62822</v>
      </c>
    </row>
    <row r="1435" spans="2:12" x14ac:dyDescent="0.25">
      <c r="B1435" s="438">
        <v>62823</v>
      </c>
      <c r="C1435" s="428" t="s">
        <v>1609</v>
      </c>
      <c r="I1435" s="223"/>
      <c r="J1435" s="493">
        <v>62823</v>
      </c>
      <c r="K1435" s="494" t="s">
        <v>1609</v>
      </c>
      <c r="L1435" s="495">
        <f>Zip!$J1435</f>
        <v>62823</v>
      </c>
    </row>
    <row r="1436" spans="2:12" x14ac:dyDescent="0.25">
      <c r="B1436" s="438">
        <v>62824</v>
      </c>
      <c r="C1436" s="428" t="s">
        <v>1610</v>
      </c>
      <c r="I1436" s="223"/>
      <c r="J1436" s="493">
        <v>62824</v>
      </c>
      <c r="K1436" s="494" t="s">
        <v>1610</v>
      </c>
      <c r="L1436" s="495">
        <f>Zip!$J1436</f>
        <v>62824</v>
      </c>
    </row>
    <row r="1437" spans="2:12" x14ac:dyDescent="0.25">
      <c r="B1437" s="438">
        <v>62825</v>
      </c>
      <c r="C1437" s="428" t="s">
        <v>1611</v>
      </c>
      <c r="I1437" s="223"/>
      <c r="J1437" s="493">
        <v>62825</v>
      </c>
      <c r="K1437" s="494" t="s">
        <v>1611</v>
      </c>
      <c r="L1437" s="495">
        <f>Zip!$J1437</f>
        <v>62825</v>
      </c>
    </row>
    <row r="1438" spans="2:12" x14ac:dyDescent="0.25">
      <c r="B1438" s="438">
        <v>62827</v>
      </c>
      <c r="C1438" s="428" t="s">
        <v>1612</v>
      </c>
      <c r="I1438" s="223"/>
      <c r="J1438" s="493">
        <v>62827</v>
      </c>
      <c r="K1438" s="494" t="s">
        <v>1612</v>
      </c>
      <c r="L1438" s="495">
        <f>Zip!$J1438</f>
        <v>62827</v>
      </c>
    </row>
    <row r="1439" spans="2:12" x14ac:dyDescent="0.25">
      <c r="B1439" s="438">
        <v>62828</v>
      </c>
      <c r="C1439" s="428" t="s">
        <v>1613</v>
      </c>
      <c r="I1439" s="223"/>
      <c r="J1439" s="493">
        <v>62828</v>
      </c>
      <c r="K1439" s="494" t="s">
        <v>1613</v>
      </c>
      <c r="L1439" s="495">
        <f>Zip!$J1439</f>
        <v>62828</v>
      </c>
    </row>
    <row r="1440" spans="2:12" x14ac:dyDescent="0.25">
      <c r="B1440" s="438">
        <v>62829</v>
      </c>
      <c r="C1440" s="428" t="s">
        <v>1614</v>
      </c>
      <c r="I1440" s="223"/>
      <c r="J1440" s="493">
        <v>62829</v>
      </c>
      <c r="K1440" s="494" t="s">
        <v>1614</v>
      </c>
      <c r="L1440" s="495">
        <f>Zip!$J1440</f>
        <v>62829</v>
      </c>
    </row>
    <row r="1441" spans="2:12" x14ac:dyDescent="0.25">
      <c r="B1441" s="438">
        <v>62830</v>
      </c>
      <c r="C1441" s="428" t="s">
        <v>1615</v>
      </c>
      <c r="I1441" s="223"/>
      <c r="J1441" s="493">
        <v>62830</v>
      </c>
      <c r="K1441" s="494" t="s">
        <v>1615</v>
      </c>
      <c r="L1441" s="495">
        <f>Zip!$J1441</f>
        <v>62830</v>
      </c>
    </row>
    <row r="1442" spans="2:12" x14ac:dyDescent="0.25">
      <c r="B1442" s="438">
        <v>62831</v>
      </c>
      <c r="C1442" s="428" t="s">
        <v>1616</v>
      </c>
      <c r="I1442" s="223"/>
      <c r="J1442" s="493">
        <v>62831</v>
      </c>
      <c r="K1442" s="494" t="s">
        <v>1616</v>
      </c>
      <c r="L1442" s="495">
        <f>Zip!$J1442</f>
        <v>62831</v>
      </c>
    </row>
    <row r="1443" spans="2:12" x14ac:dyDescent="0.25">
      <c r="B1443" s="438">
        <v>62832</v>
      </c>
      <c r="C1443" s="428" t="s">
        <v>1617</v>
      </c>
      <c r="I1443" s="223"/>
      <c r="J1443" s="493">
        <v>62832</v>
      </c>
      <c r="K1443" s="494" t="s">
        <v>1617</v>
      </c>
      <c r="L1443" s="495">
        <f>Zip!$J1443</f>
        <v>62832</v>
      </c>
    </row>
    <row r="1444" spans="2:12" x14ac:dyDescent="0.25">
      <c r="B1444" s="438">
        <v>62833</v>
      </c>
      <c r="C1444" s="428" t="s">
        <v>1618</v>
      </c>
      <c r="I1444" s="223"/>
      <c r="J1444" s="493">
        <v>62833</v>
      </c>
      <c r="K1444" s="494" t="s">
        <v>1618</v>
      </c>
      <c r="L1444" s="495">
        <f>Zip!$J1444</f>
        <v>62833</v>
      </c>
    </row>
    <row r="1445" spans="2:12" x14ac:dyDescent="0.25">
      <c r="B1445" s="438">
        <v>62834</v>
      </c>
      <c r="C1445" s="428" t="s">
        <v>1619</v>
      </c>
      <c r="I1445" s="223"/>
      <c r="J1445" s="493">
        <v>62834</v>
      </c>
      <c r="K1445" s="494" t="s">
        <v>1619</v>
      </c>
      <c r="L1445" s="495">
        <f>Zip!$J1445</f>
        <v>62834</v>
      </c>
    </row>
    <row r="1446" spans="2:12" x14ac:dyDescent="0.25">
      <c r="B1446" s="438">
        <v>62835</v>
      </c>
      <c r="C1446" s="428" t="s">
        <v>1620</v>
      </c>
      <c r="I1446" s="223"/>
      <c r="J1446" s="493">
        <v>62835</v>
      </c>
      <c r="K1446" s="494" t="s">
        <v>1620</v>
      </c>
      <c r="L1446" s="495">
        <f>Zip!$J1446</f>
        <v>62835</v>
      </c>
    </row>
    <row r="1447" spans="2:12" x14ac:dyDescent="0.25">
      <c r="B1447" s="438">
        <v>62836</v>
      </c>
      <c r="C1447" s="428" t="s">
        <v>1621</v>
      </c>
      <c r="I1447" s="223"/>
      <c r="J1447" s="493">
        <v>62836</v>
      </c>
      <c r="K1447" s="494" t="s">
        <v>1621</v>
      </c>
      <c r="L1447" s="495">
        <f>Zip!$J1447</f>
        <v>62836</v>
      </c>
    </row>
    <row r="1448" spans="2:12" x14ac:dyDescent="0.25">
      <c r="B1448" s="438">
        <v>62837</v>
      </c>
      <c r="C1448" s="428" t="s">
        <v>1622</v>
      </c>
      <c r="I1448" s="223"/>
      <c r="J1448" s="493">
        <v>62837</v>
      </c>
      <c r="K1448" s="494" t="s">
        <v>1622</v>
      </c>
      <c r="L1448" s="495">
        <f>Zip!$J1448</f>
        <v>62837</v>
      </c>
    </row>
    <row r="1449" spans="2:12" x14ac:dyDescent="0.25">
      <c r="B1449" s="438">
        <v>62838</v>
      </c>
      <c r="C1449" s="428" t="s">
        <v>1623</v>
      </c>
      <c r="I1449" s="223"/>
      <c r="J1449" s="493">
        <v>62838</v>
      </c>
      <c r="K1449" s="494" t="s">
        <v>1623</v>
      </c>
      <c r="L1449" s="495">
        <f>Zip!$J1449</f>
        <v>62838</v>
      </c>
    </row>
    <row r="1450" spans="2:12" x14ac:dyDescent="0.25">
      <c r="B1450" s="438">
        <v>62839</v>
      </c>
      <c r="C1450" s="428" t="s">
        <v>1624</v>
      </c>
      <c r="I1450" s="223"/>
      <c r="J1450" s="493">
        <v>62839</v>
      </c>
      <c r="K1450" s="494" t="s">
        <v>1624</v>
      </c>
      <c r="L1450" s="495">
        <f>Zip!$J1450</f>
        <v>62839</v>
      </c>
    </row>
    <row r="1451" spans="2:12" x14ac:dyDescent="0.25">
      <c r="B1451" s="438">
        <v>62840</v>
      </c>
      <c r="C1451" s="428" t="s">
        <v>1625</v>
      </c>
      <c r="I1451" s="223"/>
      <c r="J1451" s="493">
        <v>62840</v>
      </c>
      <c r="K1451" s="494" t="s">
        <v>1625</v>
      </c>
      <c r="L1451" s="495">
        <f>Zip!$J1451</f>
        <v>62840</v>
      </c>
    </row>
    <row r="1452" spans="2:12" x14ac:dyDescent="0.25">
      <c r="B1452" s="438">
        <v>62841</v>
      </c>
      <c r="C1452" s="428" t="s">
        <v>1626</v>
      </c>
      <c r="I1452" s="223"/>
      <c r="J1452" s="493">
        <v>62841</v>
      </c>
      <c r="K1452" s="494" t="s">
        <v>1626</v>
      </c>
      <c r="L1452" s="495">
        <f>Zip!$J1452</f>
        <v>62841</v>
      </c>
    </row>
    <row r="1453" spans="2:12" x14ac:dyDescent="0.25">
      <c r="B1453" s="438">
        <v>62842</v>
      </c>
      <c r="C1453" s="428" t="s">
        <v>1627</v>
      </c>
      <c r="I1453" s="223"/>
      <c r="J1453" s="493">
        <v>62842</v>
      </c>
      <c r="K1453" s="494" t="s">
        <v>1627</v>
      </c>
      <c r="L1453" s="495">
        <f>Zip!$J1453</f>
        <v>62842</v>
      </c>
    </row>
    <row r="1454" spans="2:12" x14ac:dyDescent="0.25">
      <c r="B1454" s="438">
        <v>62843</v>
      </c>
      <c r="C1454" s="428" t="s">
        <v>1628</v>
      </c>
      <c r="I1454" s="223"/>
      <c r="J1454" s="493">
        <v>62843</v>
      </c>
      <c r="K1454" s="494" t="s">
        <v>1628</v>
      </c>
      <c r="L1454" s="495">
        <f>Zip!$J1454</f>
        <v>62843</v>
      </c>
    </row>
    <row r="1455" spans="2:12" x14ac:dyDescent="0.25">
      <c r="B1455" s="438">
        <v>62844</v>
      </c>
      <c r="C1455" s="428" t="s">
        <v>1629</v>
      </c>
      <c r="I1455" s="223"/>
      <c r="J1455" s="493">
        <v>62844</v>
      </c>
      <c r="K1455" s="494" t="s">
        <v>1629</v>
      </c>
      <c r="L1455" s="495">
        <f>Zip!$J1455</f>
        <v>62844</v>
      </c>
    </row>
    <row r="1456" spans="2:12" x14ac:dyDescent="0.25">
      <c r="B1456" s="438">
        <v>62846</v>
      </c>
      <c r="C1456" s="428" t="s">
        <v>1630</v>
      </c>
      <c r="I1456" s="223"/>
      <c r="J1456" s="493">
        <v>62846</v>
      </c>
      <c r="K1456" s="494" t="s">
        <v>1630</v>
      </c>
      <c r="L1456" s="495">
        <f>Zip!$J1456</f>
        <v>62846</v>
      </c>
    </row>
    <row r="1457" spans="2:12" x14ac:dyDescent="0.25">
      <c r="B1457" s="438">
        <v>62848</v>
      </c>
      <c r="C1457" s="428" t="s">
        <v>1631</v>
      </c>
      <c r="I1457" s="223"/>
      <c r="J1457" s="493">
        <v>62848</v>
      </c>
      <c r="K1457" s="494" t="s">
        <v>1631</v>
      </c>
      <c r="L1457" s="495">
        <f>Zip!$J1457</f>
        <v>62848</v>
      </c>
    </row>
    <row r="1458" spans="2:12" x14ac:dyDescent="0.25">
      <c r="B1458" s="438">
        <v>62849</v>
      </c>
      <c r="C1458" s="428" t="s">
        <v>1632</v>
      </c>
      <c r="I1458" s="223"/>
      <c r="J1458" s="493">
        <v>62849</v>
      </c>
      <c r="K1458" s="494" t="s">
        <v>1632</v>
      </c>
      <c r="L1458" s="495">
        <f>Zip!$J1458</f>
        <v>62849</v>
      </c>
    </row>
    <row r="1459" spans="2:12" x14ac:dyDescent="0.25">
      <c r="B1459" s="438">
        <v>62850</v>
      </c>
      <c r="C1459" s="428" t="s">
        <v>1633</v>
      </c>
      <c r="I1459" s="223"/>
      <c r="J1459" s="493">
        <v>62850</v>
      </c>
      <c r="K1459" s="494" t="s">
        <v>1633</v>
      </c>
      <c r="L1459" s="495">
        <f>Zip!$J1459</f>
        <v>62850</v>
      </c>
    </row>
    <row r="1460" spans="2:12" x14ac:dyDescent="0.25">
      <c r="B1460" s="438">
        <v>62851</v>
      </c>
      <c r="C1460" s="428" t="s">
        <v>1634</v>
      </c>
      <c r="I1460" s="223"/>
      <c r="J1460" s="493">
        <v>62851</v>
      </c>
      <c r="K1460" s="494" t="s">
        <v>1634</v>
      </c>
      <c r="L1460" s="495">
        <f>Zip!$J1460</f>
        <v>62851</v>
      </c>
    </row>
    <row r="1461" spans="2:12" x14ac:dyDescent="0.25">
      <c r="B1461" s="438">
        <v>62852</v>
      </c>
      <c r="C1461" s="428" t="s">
        <v>1635</v>
      </c>
      <c r="I1461" s="223"/>
      <c r="J1461" s="493">
        <v>62852</v>
      </c>
      <c r="K1461" s="494" t="s">
        <v>1635</v>
      </c>
      <c r="L1461" s="495">
        <f>Zip!$J1461</f>
        <v>62852</v>
      </c>
    </row>
    <row r="1462" spans="2:12" x14ac:dyDescent="0.25">
      <c r="B1462" s="438">
        <v>62853</v>
      </c>
      <c r="C1462" s="428" t="s">
        <v>1636</v>
      </c>
      <c r="I1462" s="223"/>
      <c r="J1462" s="493">
        <v>62853</v>
      </c>
      <c r="K1462" s="494" t="s">
        <v>1636</v>
      </c>
      <c r="L1462" s="495">
        <f>Zip!$J1462</f>
        <v>62853</v>
      </c>
    </row>
    <row r="1463" spans="2:12" x14ac:dyDescent="0.25">
      <c r="B1463" s="438">
        <v>62854</v>
      </c>
      <c r="C1463" s="428" t="s">
        <v>1637</v>
      </c>
      <c r="I1463" s="223"/>
      <c r="J1463" s="493">
        <v>62854</v>
      </c>
      <c r="K1463" s="494" t="s">
        <v>1637</v>
      </c>
      <c r="L1463" s="495">
        <f>Zip!$J1463</f>
        <v>62854</v>
      </c>
    </row>
    <row r="1464" spans="2:12" x14ac:dyDescent="0.25">
      <c r="B1464" s="438">
        <v>62855</v>
      </c>
      <c r="C1464" s="428" t="s">
        <v>1638</v>
      </c>
      <c r="I1464" s="223"/>
      <c r="J1464" s="493">
        <v>62855</v>
      </c>
      <c r="K1464" s="494" t="s">
        <v>1638</v>
      </c>
      <c r="L1464" s="495">
        <f>Zip!$J1464</f>
        <v>62855</v>
      </c>
    </row>
    <row r="1465" spans="2:12" x14ac:dyDescent="0.25">
      <c r="B1465" s="438">
        <v>62856</v>
      </c>
      <c r="C1465" s="428" t="s">
        <v>1102</v>
      </c>
      <c r="I1465" s="223"/>
      <c r="J1465" s="493">
        <v>62856</v>
      </c>
      <c r="K1465" s="494" t="s">
        <v>1102</v>
      </c>
      <c r="L1465" s="495">
        <f>Zip!$J1465</f>
        <v>62856</v>
      </c>
    </row>
    <row r="1466" spans="2:12" x14ac:dyDescent="0.25">
      <c r="B1466" s="438">
        <v>62857</v>
      </c>
      <c r="C1466" s="428" t="s">
        <v>1639</v>
      </c>
      <c r="I1466" s="223"/>
      <c r="J1466" s="493">
        <v>62857</v>
      </c>
      <c r="K1466" s="494" t="s">
        <v>1639</v>
      </c>
      <c r="L1466" s="495">
        <f>Zip!$J1466</f>
        <v>62857</v>
      </c>
    </row>
    <row r="1467" spans="2:12" x14ac:dyDescent="0.25">
      <c r="B1467" s="438">
        <v>62858</v>
      </c>
      <c r="C1467" s="428" t="s">
        <v>1640</v>
      </c>
      <c r="I1467" s="223"/>
      <c r="J1467" s="493">
        <v>62858</v>
      </c>
      <c r="K1467" s="494" t="s">
        <v>1640</v>
      </c>
      <c r="L1467" s="495">
        <f>Zip!$J1467</f>
        <v>62858</v>
      </c>
    </row>
    <row r="1468" spans="2:12" x14ac:dyDescent="0.25">
      <c r="B1468" s="438">
        <v>62859</v>
      </c>
      <c r="C1468" s="428" t="s">
        <v>1641</v>
      </c>
      <c r="I1468" s="223"/>
      <c r="J1468" s="493">
        <v>62859</v>
      </c>
      <c r="K1468" s="494" t="s">
        <v>1641</v>
      </c>
      <c r="L1468" s="495">
        <f>Zip!$J1468</f>
        <v>62859</v>
      </c>
    </row>
    <row r="1469" spans="2:12" x14ac:dyDescent="0.25">
      <c r="B1469" s="438">
        <v>62860</v>
      </c>
      <c r="C1469" s="428" t="s">
        <v>1642</v>
      </c>
      <c r="I1469" s="223"/>
      <c r="J1469" s="493">
        <v>62860</v>
      </c>
      <c r="K1469" s="494" t="s">
        <v>1642</v>
      </c>
      <c r="L1469" s="495">
        <f>Zip!$J1469</f>
        <v>62860</v>
      </c>
    </row>
    <row r="1470" spans="2:12" x14ac:dyDescent="0.25">
      <c r="B1470" s="438">
        <v>62861</v>
      </c>
      <c r="C1470" s="428" t="s">
        <v>1643</v>
      </c>
      <c r="I1470" s="223"/>
      <c r="J1470" s="493">
        <v>62861</v>
      </c>
      <c r="K1470" s="494" t="s">
        <v>1643</v>
      </c>
      <c r="L1470" s="495">
        <f>Zip!$J1470</f>
        <v>62861</v>
      </c>
    </row>
    <row r="1471" spans="2:12" x14ac:dyDescent="0.25">
      <c r="B1471" s="438">
        <v>62862</v>
      </c>
      <c r="C1471" s="428" t="s">
        <v>1644</v>
      </c>
      <c r="I1471" s="223"/>
      <c r="J1471" s="493">
        <v>62862</v>
      </c>
      <c r="K1471" s="494" t="s">
        <v>1644</v>
      </c>
      <c r="L1471" s="495">
        <f>Zip!$J1471</f>
        <v>62862</v>
      </c>
    </row>
    <row r="1472" spans="2:12" x14ac:dyDescent="0.25">
      <c r="B1472" s="438">
        <v>62863</v>
      </c>
      <c r="C1472" s="428" t="s">
        <v>1645</v>
      </c>
      <c r="I1472" s="223"/>
      <c r="J1472" s="493">
        <v>62863</v>
      </c>
      <c r="K1472" s="494" t="s">
        <v>1645</v>
      </c>
      <c r="L1472" s="495">
        <f>Zip!$J1472</f>
        <v>62863</v>
      </c>
    </row>
    <row r="1473" spans="2:12" x14ac:dyDescent="0.25">
      <c r="B1473" s="438">
        <v>62864</v>
      </c>
      <c r="C1473" s="428" t="s">
        <v>1646</v>
      </c>
      <c r="I1473" s="223"/>
      <c r="J1473" s="493">
        <v>62864</v>
      </c>
      <c r="K1473" s="494" t="s">
        <v>1646</v>
      </c>
      <c r="L1473" s="495">
        <f>Zip!$J1473</f>
        <v>62864</v>
      </c>
    </row>
    <row r="1474" spans="2:12" x14ac:dyDescent="0.25">
      <c r="B1474" s="438">
        <v>62865</v>
      </c>
      <c r="C1474" s="428" t="s">
        <v>1647</v>
      </c>
      <c r="I1474" s="223"/>
      <c r="J1474" s="493">
        <v>62865</v>
      </c>
      <c r="K1474" s="494" t="s">
        <v>1647</v>
      </c>
      <c r="L1474" s="495">
        <f>Zip!$J1474</f>
        <v>62865</v>
      </c>
    </row>
    <row r="1475" spans="2:12" x14ac:dyDescent="0.25">
      <c r="B1475" s="438">
        <v>62866</v>
      </c>
      <c r="C1475" s="428" t="s">
        <v>1648</v>
      </c>
      <c r="I1475" s="223"/>
      <c r="J1475" s="493">
        <v>62866</v>
      </c>
      <c r="K1475" s="494" t="s">
        <v>1648</v>
      </c>
      <c r="L1475" s="495">
        <f>Zip!$J1475</f>
        <v>62866</v>
      </c>
    </row>
    <row r="1476" spans="2:12" x14ac:dyDescent="0.25">
      <c r="B1476" s="438">
        <v>62867</v>
      </c>
      <c r="C1476" s="428" t="s">
        <v>1649</v>
      </c>
      <c r="I1476" s="223"/>
      <c r="J1476" s="493">
        <v>62867</v>
      </c>
      <c r="K1476" s="494" t="s">
        <v>1649</v>
      </c>
      <c r="L1476" s="495">
        <f>Zip!$J1476</f>
        <v>62867</v>
      </c>
    </row>
    <row r="1477" spans="2:12" x14ac:dyDescent="0.25">
      <c r="B1477" s="438">
        <v>62868</v>
      </c>
      <c r="C1477" s="428" t="s">
        <v>1650</v>
      </c>
      <c r="I1477" s="223"/>
      <c r="J1477" s="493">
        <v>62868</v>
      </c>
      <c r="K1477" s="494" t="s">
        <v>1650</v>
      </c>
      <c r="L1477" s="495">
        <f>Zip!$J1477</f>
        <v>62868</v>
      </c>
    </row>
    <row r="1478" spans="2:12" x14ac:dyDescent="0.25">
      <c r="B1478" s="438">
        <v>62869</v>
      </c>
      <c r="C1478" s="428" t="s">
        <v>1651</v>
      </c>
      <c r="I1478" s="223"/>
      <c r="J1478" s="493">
        <v>62869</v>
      </c>
      <c r="K1478" s="494" t="s">
        <v>1651</v>
      </c>
      <c r="L1478" s="495">
        <f>Zip!$J1478</f>
        <v>62869</v>
      </c>
    </row>
    <row r="1479" spans="2:12" x14ac:dyDescent="0.25">
      <c r="B1479" s="438">
        <v>62870</v>
      </c>
      <c r="C1479" s="428" t="s">
        <v>1652</v>
      </c>
      <c r="I1479" s="223"/>
      <c r="J1479" s="493">
        <v>62870</v>
      </c>
      <c r="K1479" s="494" t="s">
        <v>1652</v>
      </c>
      <c r="L1479" s="495">
        <f>Zip!$J1479</f>
        <v>62870</v>
      </c>
    </row>
    <row r="1480" spans="2:12" x14ac:dyDescent="0.25">
      <c r="B1480" s="438">
        <v>62871</v>
      </c>
      <c r="C1480" s="428" t="s">
        <v>1653</v>
      </c>
      <c r="I1480" s="223"/>
      <c r="J1480" s="493">
        <v>62871</v>
      </c>
      <c r="K1480" s="494" t="s">
        <v>1653</v>
      </c>
      <c r="L1480" s="495">
        <f>Zip!$J1480</f>
        <v>62871</v>
      </c>
    </row>
    <row r="1481" spans="2:12" x14ac:dyDescent="0.25">
      <c r="B1481" s="438">
        <v>62872</v>
      </c>
      <c r="C1481" s="428" t="s">
        <v>1654</v>
      </c>
      <c r="I1481" s="223"/>
      <c r="J1481" s="493">
        <v>62872</v>
      </c>
      <c r="K1481" s="494" t="s">
        <v>1654</v>
      </c>
      <c r="L1481" s="495">
        <f>Zip!$J1481</f>
        <v>62872</v>
      </c>
    </row>
    <row r="1482" spans="2:12" x14ac:dyDescent="0.25">
      <c r="B1482" s="438">
        <v>62874</v>
      </c>
      <c r="C1482" s="428" t="s">
        <v>1655</v>
      </c>
      <c r="I1482" s="223"/>
      <c r="J1482" s="493">
        <v>62874</v>
      </c>
      <c r="K1482" s="494" t="s">
        <v>1655</v>
      </c>
      <c r="L1482" s="495">
        <f>Zip!$J1482</f>
        <v>62874</v>
      </c>
    </row>
    <row r="1483" spans="2:12" x14ac:dyDescent="0.25">
      <c r="B1483" s="438">
        <v>62875</v>
      </c>
      <c r="C1483" s="428" t="s">
        <v>1656</v>
      </c>
      <c r="I1483" s="223"/>
      <c r="J1483" s="493">
        <v>62875</v>
      </c>
      <c r="K1483" s="494" t="s">
        <v>1656</v>
      </c>
      <c r="L1483" s="495">
        <f>Zip!$J1483</f>
        <v>62875</v>
      </c>
    </row>
    <row r="1484" spans="2:12" x14ac:dyDescent="0.25">
      <c r="B1484" s="438">
        <v>62876</v>
      </c>
      <c r="C1484" s="428" t="s">
        <v>1657</v>
      </c>
      <c r="I1484" s="223"/>
      <c r="J1484" s="493">
        <v>62876</v>
      </c>
      <c r="K1484" s="494" t="s">
        <v>1657</v>
      </c>
      <c r="L1484" s="495">
        <f>Zip!$J1484</f>
        <v>62876</v>
      </c>
    </row>
    <row r="1485" spans="2:12" x14ac:dyDescent="0.25">
      <c r="B1485" s="438">
        <v>62877</v>
      </c>
      <c r="C1485" s="428" t="s">
        <v>1658</v>
      </c>
      <c r="I1485" s="223"/>
      <c r="J1485" s="493">
        <v>62877</v>
      </c>
      <c r="K1485" s="494" t="s">
        <v>1658</v>
      </c>
      <c r="L1485" s="495">
        <f>Zip!$J1485</f>
        <v>62877</v>
      </c>
    </row>
    <row r="1486" spans="2:12" x14ac:dyDescent="0.25">
      <c r="B1486" s="438">
        <v>62878</v>
      </c>
      <c r="C1486" s="428" t="s">
        <v>1659</v>
      </c>
      <c r="I1486" s="223"/>
      <c r="J1486" s="493">
        <v>62878</v>
      </c>
      <c r="K1486" s="494" t="s">
        <v>1659</v>
      </c>
      <c r="L1486" s="495">
        <f>Zip!$J1486</f>
        <v>62878</v>
      </c>
    </row>
    <row r="1487" spans="2:12" x14ac:dyDescent="0.25">
      <c r="B1487" s="438">
        <v>62879</v>
      </c>
      <c r="C1487" s="428" t="s">
        <v>1660</v>
      </c>
      <c r="I1487" s="223"/>
      <c r="J1487" s="493">
        <v>62879</v>
      </c>
      <c r="K1487" s="494" t="s">
        <v>1660</v>
      </c>
      <c r="L1487" s="495">
        <f>Zip!$J1487</f>
        <v>62879</v>
      </c>
    </row>
    <row r="1488" spans="2:12" x14ac:dyDescent="0.25">
      <c r="B1488" s="438">
        <v>62880</v>
      </c>
      <c r="C1488" s="428" t="s">
        <v>1661</v>
      </c>
      <c r="I1488" s="223"/>
      <c r="J1488" s="493">
        <v>62880</v>
      </c>
      <c r="K1488" s="494" t="s">
        <v>1661</v>
      </c>
      <c r="L1488" s="495">
        <f>Zip!$J1488</f>
        <v>62880</v>
      </c>
    </row>
    <row r="1489" spans="2:12" x14ac:dyDescent="0.25">
      <c r="B1489" s="438">
        <v>62881</v>
      </c>
      <c r="C1489" s="428" t="s">
        <v>1662</v>
      </c>
      <c r="I1489" s="223"/>
      <c r="J1489" s="493">
        <v>62881</v>
      </c>
      <c r="K1489" s="494" t="s">
        <v>1662</v>
      </c>
      <c r="L1489" s="495">
        <f>Zip!$J1489</f>
        <v>62881</v>
      </c>
    </row>
    <row r="1490" spans="2:12" x14ac:dyDescent="0.25">
      <c r="B1490" s="438">
        <v>62882</v>
      </c>
      <c r="C1490" s="428" t="s">
        <v>1663</v>
      </c>
      <c r="I1490" s="223"/>
      <c r="J1490" s="493">
        <v>62882</v>
      </c>
      <c r="K1490" s="494" t="s">
        <v>1663</v>
      </c>
      <c r="L1490" s="495">
        <f>Zip!$J1490</f>
        <v>62882</v>
      </c>
    </row>
    <row r="1491" spans="2:12" x14ac:dyDescent="0.25">
      <c r="B1491" s="438">
        <v>62883</v>
      </c>
      <c r="C1491" s="428" t="s">
        <v>1664</v>
      </c>
      <c r="I1491" s="223"/>
      <c r="J1491" s="493">
        <v>62883</v>
      </c>
      <c r="K1491" s="494" t="s">
        <v>1664</v>
      </c>
      <c r="L1491" s="495">
        <f>Zip!$J1491</f>
        <v>62883</v>
      </c>
    </row>
    <row r="1492" spans="2:12" x14ac:dyDescent="0.25">
      <c r="B1492" s="438">
        <v>62884</v>
      </c>
      <c r="C1492" s="428" t="s">
        <v>1665</v>
      </c>
      <c r="I1492" s="223"/>
      <c r="J1492" s="493">
        <v>62884</v>
      </c>
      <c r="K1492" s="494" t="s">
        <v>1665</v>
      </c>
      <c r="L1492" s="495">
        <f>Zip!$J1492</f>
        <v>62884</v>
      </c>
    </row>
    <row r="1493" spans="2:12" x14ac:dyDescent="0.25">
      <c r="B1493" s="438">
        <v>62885</v>
      </c>
      <c r="C1493" s="428" t="s">
        <v>1666</v>
      </c>
      <c r="I1493" s="223"/>
      <c r="J1493" s="493">
        <v>62885</v>
      </c>
      <c r="K1493" s="494" t="s">
        <v>1666</v>
      </c>
      <c r="L1493" s="495">
        <f>Zip!$J1493</f>
        <v>62885</v>
      </c>
    </row>
    <row r="1494" spans="2:12" x14ac:dyDescent="0.25">
      <c r="B1494" s="438">
        <v>62886</v>
      </c>
      <c r="C1494" s="428" t="s">
        <v>1667</v>
      </c>
      <c r="I1494" s="223"/>
      <c r="J1494" s="493">
        <v>62886</v>
      </c>
      <c r="K1494" s="494" t="s">
        <v>1667</v>
      </c>
      <c r="L1494" s="495">
        <f>Zip!$J1494</f>
        <v>62886</v>
      </c>
    </row>
    <row r="1495" spans="2:12" x14ac:dyDescent="0.25">
      <c r="B1495" s="438">
        <v>62887</v>
      </c>
      <c r="C1495" s="428" t="s">
        <v>1668</v>
      </c>
      <c r="I1495" s="223"/>
      <c r="J1495" s="493">
        <v>62887</v>
      </c>
      <c r="K1495" s="494" t="s">
        <v>1668</v>
      </c>
      <c r="L1495" s="495">
        <f>Zip!$J1495</f>
        <v>62887</v>
      </c>
    </row>
    <row r="1496" spans="2:12" x14ac:dyDescent="0.25">
      <c r="B1496" s="438">
        <v>62888</v>
      </c>
      <c r="C1496" s="428" t="s">
        <v>1669</v>
      </c>
      <c r="I1496" s="223"/>
      <c r="J1496" s="493">
        <v>62888</v>
      </c>
      <c r="K1496" s="494" t="s">
        <v>1669</v>
      </c>
      <c r="L1496" s="495">
        <f>Zip!$J1496</f>
        <v>62888</v>
      </c>
    </row>
    <row r="1497" spans="2:12" x14ac:dyDescent="0.25">
      <c r="B1497" s="438">
        <v>62889</v>
      </c>
      <c r="C1497" s="428" t="s">
        <v>1670</v>
      </c>
      <c r="I1497" s="223"/>
      <c r="J1497" s="493">
        <v>62889</v>
      </c>
      <c r="K1497" s="494" t="s">
        <v>1670</v>
      </c>
      <c r="L1497" s="495">
        <f>Zip!$J1497</f>
        <v>62889</v>
      </c>
    </row>
    <row r="1498" spans="2:12" x14ac:dyDescent="0.25">
      <c r="B1498" s="438">
        <v>62890</v>
      </c>
      <c r="C1498" s="428" t="s">
        <v>1671</v>
      </c>
      <c r="I1498" s="223"/>
      <c r="J1498" s="493">
        <v>62890</v>
      </c>
      <c r="K1498" s="494" t="s">
        <v>1671</v>
      </c>
      <c r="L1498" s="495">
        <f>Zip!$J1498</f>
        <v>62890</v>
      </c>
    </row>
    <row r="1499" spans="2:12" x14ac:dyDescent="0.25">
      <c r="B1499" s="438">
        <v>62891</v>
      </c>
      <c r="C1499" s="428" t="s">
        <v>1672</v>
      </c>
      <c r="I1499" s="223"/>
      <c r="J1499" s="493">
        <v>62891</v>
      </c>
      <c r="K1499" s="494" t="s">
        <v>1672</v>
      </c>
      <c r="L1499" s="495">
        <f>Zip!$J1499</f>
        <v>62891</v>
      </c>
    </row>
    <row r="1500" spans="2:12" x14ac:dyDescent="0.25">
      <c r="B1500" s="438">
        <v>62892</v>
      </c>
      <c r="C1500" s="428" t="s">
        <v>1673</v>
      </c>
      <c r="I1500" s="223"/>
      <c r="J1500" s="493">
        <v>62892</v>
      </c>
      <c r="K1500" s="494" t="s">
        <v>1673</v>
      </c>
      <c r="L1500" s="495">
        <f>Zip!$J1500</f>
        <v>62892</v>
      </c>
    </row>
    <row r="1501" spans="2:12" x14ac:dyDescent="0.25">
      <c r="B1501" s="438">
        <v>62893</v>
      </c>
      <c r="C1501" s="428" t="s">
        <v>1674</v>
      </c>
      <c r="I1501" s="223"/>
      <c r="J1501" s="493">
        <v>62893</v>
      </c>
      <c r="K1501" s="494" t="s">
        <v>1674</v>
      </c>
      <c r="L1501" s="495">
        <f>Zip!$J1501</f>
        <v>62893</v>
      </c>
    </row>
    <row r="1502" spans="2:12" x14ac:dyDescent="0.25">
      <c r="B1502" s="438">
        <v>62894</v>
      </c>
      <c r="C1502" s="428" t="s">
        <v>1675</v>
      </c>
      <c r="I1502" s="223"/>
      <c r="J1502" s="493">
        <v>62894</v>
      </c>
      <c r="K1502" s="494" t="s">
        <v>1675</v>
      </c>
      <c r="L1502" s="495">
        <f>Zip!$J1502</f>
        <v>62894</v>
      </c>
    </row>
    <row r="1503" spans="2:12" x14ac:dyDescent="0.25">
      <c r="B1503" s="438">
        <v>62895</v>
      </c>
      <c r="C1503" s="428" t="s">
        <v>1676</v>
      </c>
      <c r="I1503" s="223"/>
      <c r="J1503" s="493">
        <v>62895</v>
      </c>
      <c r="K1503" s="494" t="s">
        <v>1676</v>
      </c>
      <c r="L1503" s="495">
        <f>Zip!$J1503</f>
        <v>62895</v>
      </c>
    </row>
    <row r="1504" spans="2:12" x14ac:dyDescent="0.25">
      <c r="B1504" s="438">
        <v>62896</v>
      </c>
      <c r="C1504" s="428" t="s">
        <v>1677</v>
      </c>
      <c r="I1504" s="223"/>
      <c r="J1504" s="493">
        <v>62896</v>
      </c>
      <c r="K1504" s="494" t="s">
        <v>1677</v>
      </c>
      <c r="L1504" s="495">
        <f>Zip!$J1504</f>
        <v>62896</v>
      </c>
    </row>
    <row r="1505" spans="2:12" x14ac:dyDescent="0.25">
      <c r="B1505" s="438">
        <v>62897</v>
      </c>
      <c r="C1505" s="428" t="s">
        <v>1678</v>
      </c>
      <c r="I1505" s="223"/>
      <c r="J1505" s="493">
        <v>62897</v>
      </c>
      <c r="K1505" s="494" t="s">
        <v>1678</v>
      </c>
      <c r="L1505" s="495">
        <f>Zip!$J1505</f>
        <v>62897</v>
      </c>
    </row>
    <row r="1506" spans="2:12" x14ac:dyDescent="0.25">
      <c r="B1506" s="438">
        <v>62898</v>
      </c>
      <c r="C1506" s="428" t="s">
        <v>1679</v>
      </c>
      <c r="I1506" s="223"/>
      <c r="J1506" s="493">
        <v>62898</v>
      </c>
      <c r="K1506" s="494" t="s">
        <v>1679</v>
      </c>
      <c r="L1506" s="495">
        <f>Zip!$J1506</f>
        <v>62898</v>
      </c>
    </row>
    <row r="1507" spans="2:12" x14ac:dyDescent="0.25">
      <c r="B1507" s="438">
        <v>62899</v>
      </c>
      <c r="C1507" s="428" t="s">
        <v>1680</v>
      </c>
      <c r="I1507" s="223"/>
      <c r="J1507" s="493">
        <v>62899</v>
      </c>
      <c r="K1507" s="494" t="s">
        <v>1680</v>
      </c>
      <c r="L1507" s="495">
        <f>Zip!$J1507</f>
        <v>62899</v>
      </c>
    </row>
    <row r="1508" spans="2:12" x14ac:dyDescent="0.25">
      <c r="B1508" s="438">
        <v>62901</v>
      </c>
      <c r="C1508" s="428" t="s">
        <v>1681</v>
      </c>
      <c r="I1508" s="223"/>
      <c r="J1508" s="493">
        <v>62901</v>
      </c>
      <c r="K1508" s="494" t="s">
        <v>1681</v>
      </c>
      <c r="L1508" s="495">
        <f>Zip!$J1508</f>
        <v>62901</v>
      </c>
    </row>
    <row r="1509" spans="2:12" x14ac:dyDescent="0.25">
      <c r="B1509" s="438">
        <v>62902</v>
      </c>
      <c r="C1509" s="428" t="s">
        <v>1681</v>
      </c>
      <c r="I1509" s="223"/>
      <c r="J1509" s="493">
        <v>62902</v>
      </c>
      <c r="K1509" s="494" t="s">
        <v>1681</v>
      </c>
      <c r="L1509" s="495">
        <f>Zip!$J1509</f>
        <v>62902</v>
      </c>
    </row>
    <row r="1510" spans="2:12" x14ac:dyDescent="0.25">
      <c r="B1510" s="438">
        <v>62903</v>
      </c>
      <c r="C1510" s="428" t="s">
        <v>1681</v>
      </c>
      <c r="I1510" s="223"/>
      <c r="J1510" s="493">
        <v>62903</v>
      </c>
      <c r="K1510" s="494" t="s">
        <v>1681</v>
      </c>
      <c r="L1510" s="495">
        <f>Zip!$J1510</f>
        <v>62903</v>
      </c>
    </row>
    <row r="1511" spans="2:12" x14ac:dyDescent="0.25">
      <c r="B1511" s="438">
        <v>62905</v>
      </c>
      <c r="C1511" s="428" t="s">
        <v>1682</v>
      </c>
      <c r="I1511" s="223"/>
      <c r="J1511" s="493">
        <v>62905</v>
      </c>
      <c r="K1511" s="494" t="s">
        <v>1682</v>
      </c>
      <c r="L1511" s="495">
        <f>Zip!$J1511</f>
        <v>62905</v>
      </c>
    </row>
    <row r="1512" spans="2:12" x14ac:dyDescent="0.25">
      <c r="B1512" s="438">
        <v>62906</v>
      </c>
      <c r="C1512" s="428" t="s">
        <v>1683</v>
      </c>
      <c r="I1512" s="223"/>
      <c r="J1512" s="493">
        <v>62906</v>
      </c>
      <c r="K1512" s="494" t="s">
        <v>1683</v>
      </c>
      <c r="L1512" s="495">
        <f>Zip!$J1512</f>
        <v>62906</v>
      </c>
    </row>
    <row r="1513" spans="2:12" x14ac:dyDescent="0.25">
      <c r="B1513" s="438">
        <v>62907</v>
      </c>
      <c r="C1513" s="428" t="s">
        <v>379</v>
      </c>
      <c r="I1513" s="223"/>
      <c r="J1513" s="493">
        <v>62907</v>
      </c>
      <c r="K1513" s="494" t="s">
        <v>379</v>
      </c>
      <c r="L1513" s="495">
        <f>Zip!$J1513</f>
        <v>62907</v>
      </c>
    </row>
    <row r="1514" spans="2:12" x14ac:dyDescent="0.25">
      <c r="B1514" s="438">
        <v>62908</v>
      </c>
      <c r="C1514" s="428" t="s">
        <v>1684</v>
      </c>
      <c r="I1514" s="223"/>
      <c r="J1514" s="493">
        <v>62908</v>
      </c>
      <c r="K1514" s="494" t="s">
        <v>1684</v>
      </c>
      <c r="L1514" s="495">
        <f>Zip!$J1514</f>
        <v>62908</v>
      </c>
    </row>
    <row r="1515" spans="2:12" x14ac:dyDescent="0.25">
      <c r="B1515" s="438">
        <v>62909</v>
      </c>
      <c r="C1515" s="428" t="s">
        <v>1685</v>
      </c>
      <c r="I1515" s="223"/>
      <c r="J1515" s="493">
        <v>62909</v>
      </c>
      <c r="K1515" s="494" t="s">
        <v>1685</v>
      </c>
      <c r="L1515" s="495">
        <f>Zip!$J1515</f>
        <v>62909</v>
      </c>
    </row>
    <row r="1516" spans="2:12" x14ac:dyDescent="0.25">
      <c r="B1516" s="438">
        <v>62910</v>
      </c>
      <c r="C1516" s="428" t="s">
        <v>1686</v>
      </c>
      <c r="I1516" s="223"/>
      <c r="J1516" s="493">
        <v>62910</v>
      </c>
      <c r="K1516" s="494" t="s">
        <v>1686</v>
      </c>
      <c r="L1516" s="495">
        <f>Zip!$J1516</f>
        <v>62910</v>
      </c>
    </row>
    <row r="1517" spans="2:12" x14ac:dyDescent="0.25">
      <c r="B1517" s="438">
        <v>62912</v>
      </c>
      <c r="C1517" s="428" t="s">
        <v>1687</v>
      </c>
      <c r="I1517" s="223"/>
      <c r="J1517" s="493">
        <v>62912</v>
      </c>
      <c r="K1517" s="494" t="s">
        <v>1687</v>
      </c>
      <c r="L1517" s="495">
        <f>Zip!$J1517</f>
        <v>62912</v>
      </c>
    </row>
    <row r="1518" spans="2:12" x14ac:dyDescent="0.25">
      <c r="B1518" s="438">
        <v>62914</v>
      </c>
      <c r="C1518" s="428" t="s">
        <v>1688</v>
      </c>
      <c r="I1518" s="223"/>
      <c r="J1518" s="493">
        <v>62914</v>
      </c>
      <c r="K1518" s="494" t="s">
        <v>1688</v>
      </c>
      <c r="L1518" s="495">
        <f>Zip!$J1518</f>
        <v>62914</v>
      </c>
    </row>
    <row r="1519" spans="2:12" x14ac:dyDescent="0.25">
      <c r="B1519" s="438">
        <v>62915</v>
      </c>
      <c r="C1519" s="428" t="s">
        <v>1689</v>
      </c>
      <c r="I1519" s="223"/>
      <c r="J1519" s="493">
        <v>62915</v>
      </c>
      <c r="K1519" s="494" t="s">
        <v>1689</v>
      </c>
      <c r="L1519" s="495">
        <f>Zip!$J1519</f>
        <v>62915</v>
      </c>
    </row>
    <row r="1520" spans="2:12" x14ac:dyDescent="0.25">
      <c r="B1520" s="438">
        <v>62916</v>
      </c>
      <c r="C1520" s="428" t="s">
        <v>1690</v>
      </c>
      <c r="I1520" s="223"/>
      <c r="J1520" s="493">
        <v>62916</v>
      </c>
      <c r="K1520" s="494" t="s">
        <v>1690</v>
      </c>
      <c r="L1520" s="495">
        <f>Zip!$J1520</f>
        <v>62916</v>
      </c>
    </row>
    <row r="1521" spans="2:12" x14ac:dyDescent="0.25">
      <c r="B1521" s="438">
        <v>62917</v>
      </c>
      <c r="C1521" s="428" t="s">
        <v>1691</v>
      </c>
      <c r="I1521" s="223"/>
      <c r="J1521" s="493">
        <v>62917</v>
      </c>
      <c r="K1521" s="494" t="s">
        <v>1691</v>
      </c>
      <c r="L1521" s="495">
        <f>Zip!$J1521</f>
        <v>62917</v>
      </c>
    </row>
    <row r="1522" spans="2:12" x14ac:dyDescent="0.25">
      <c r="B1522" s="438">
        <v>62918</v>
      </c>
      <c r="C1522" s="428" t="s">
        <v>1692</v>
      </c>
      <c r="I1522" s="223"/>
      <c r="J1522" s="493">
        <v>62918</v>
      </c>
      <c r="K1522" s="494" t="s">
        <v>1692</v>
      </c>
      <c r="L1522" s="495">
        <f>Zip!$J1522</f>
        <v>62918</v>
      </c>
    </row>
    <row r="1523" spans="2:12" x14ac:dyDescent="0.25">
      <c r="B1523" s="438">
        <v>62919</v>
      </c>
      <c r="C1523" s="428" t="s">
        <v>1693</v>
      </c>
      <c r="I1523" s="223"/>
      <c r="J1523" s="493">
        <v>62919</v>
      </c>
      <c r="K1523" s="494" t="s">
        <v>1693</v>
      </c>
      <c r="L1523" s="495">
        <f>Zip!$J1523</f>
        <v>62919</v>
      </c>
    </row>
    <row r="1524" spans="2:12" x14ac:dyDescent="0.25">
      <c r="B1524" s="438">
        <v>62920</v>
      </c>
      <c r="C1524" s="428" t="s">
        <v>1694</v>
      </c>
      <c r="I1524" s="223"/>
      <c r="J1524" s="493">
        <v>62920</v>
      </c>
      <c r="K1524" s="494" t="s">
        <v>1694</v>
      </c>
      <c r="L1524" s="495">
        <f>Zip!$J1524</f>
        <v>62920</v>
      </c>
    </row>
    <row r="1525" spans="2:12" x14ac:dyDescent="0.25">
      <c r="B1525" s="438">
        <v>62921</v>
      </c>
      <c r="C1525" s="428" t="s">
        <v>1695</v>
      </c>
      <c r="I1525" s="223"/>
      <c r="J1525" s="493">
        <v>62921</v>
      </c>
      <c r="K1525" s="494" t="s">
        <v>1695</v>
      </c>
      <c r="L1525" s="495">
        <f>Zip!$J1525</f>
        <v>62921</v>
      </c>
    </row>
    <row r="1526" spans="2:12" x14ac:dyDescent="0.25">
      <c r="B1526" s="438">
        <v>62922</v>
      </c>
      <c r="C1526" s="428" t="s">
        <v>1696</v>
      </c>
      <c r="I1526" s="223"/>
      <c r="J1526" s="493">
        <v>62922</v>
      </c>
      <c r="K1526" s="494" t="s">
        <v>1696</v>
      </c>
      <c r="L1526" s="495">
        <f>Zip!$J1526</f>
        <v>62922</v>
      </c>
    </row>
    <row r="1527" spans="2:12" x14ac:dyDescent="0.25">
      <c r="B1527" s="438">
        <v>62923</v>
      </c>
      <c r="C1527" s="428" t="s">
        <v>1697</v>
      </c>
      <c r="I1527" s="223"/>
      <c r="J1527" s="493">
        <v>62923</v>
      </c>
      <c r="K1527" s="494" t="s">
        <v>1697</v>
      </c>
      <c r="L1527" s="495">
        <f>Zip!$J1527</f>
        <v>62923</v>
      </c>
    </row>
    <row r="1528" spans="2:12" x14ac:dyDescent="0.25">
      <c r="B1528" s="438">
        <v>62924</v>
      </c>
      <c r="C1528" s="428" t="s">
        <v>1698</v>
      </c>
      <c r="I1528" s="223"/>
      <c r="J1528" s="493">
        <v>62924</v>
      </c>
      <c r="K1528" s="494" t="s">
        <v>1698</v>
      </c>
      <c r="L1528" s="495">
        <f>Zip!$J1528</f>
        <v>62924</v>
      </c>
    </row>
    <row r="1529" spans="2:12" x14ac:dyDescent="0.25">
      <c r="B1529" s="438">
        <v>62926</v>
      </c>
      <c r="C1529" s="428" t="s">
        <v>1699</v>
      </c>
      <c r="I1529" s="223"/>
      <c r="J1529" s="493">
        <v>62926</v>
      </c>
      <c r="K1529" s="494" t="s">
        <v>1699</v>
      </c>
      <c r="L1529" s="495">
        <f>Zip!$J1529</f>
        <v>62926</v>
      </c>
    </row>
    <row r="1530" spans="2:12" x14ac:dyDescent="0.25">
      <c r="B1530" s="438">
        <v>62927</v>
      </c>
      <c r="C1530" s="428" t="s">
        <v>1700</v>
      </c>
      <c r="I1530" s="223"/>
      <c r="J1530" s="493">
        <v>62927</v>
      </c>
      <c r="K1530" s="494" t="s">
        <v>1700</v>
      </c>
      <c r="L1530" s="495">
        <f>Zip!$J1530</f>
        <v>62927</v>
      </c>
    </row>
    <row r="1531" spans="2:12" x14ac:dyDescent="0.25">
      <c r="B1531" s="438">
        <v>62928</v>
      </c>
      <c r="C1531" s="428" t="s">
        <v>1701</v>
      </c>
      <c r="I1531" s="223"/>
      <c r="J1531" s="493">
        <v>62928</v>
      </c>
      <c r="K1531" s="494" t="s">
        <v>1701</v>
      </c>
      <c r="L1531" s="495">
        <f>Zip!$J1531</f>
        <v>62928</v>
      </c>
    </row>
    <row r="1532" spans="2:12" x14ac:dyDescent="0.25">
      <c r="B1532" s="438">
        <v>62930</v>
      </c>
      <c r="C1532" s="428" t="s">
        <v>1702</v>
      </c>
      <c r="I1532" s="223"/>
      <c r="J1532" s="493">
        <v>62930</v>
      </c>
      <c r="K1532" s="494" t="s">
        <v>1702</v>
      </c>
      <c r="L1532" s="495">
        <f>Zip!$J1532</f>
        <v>62930</v>
      </c>
    </row>
    <row r="1533" spans="2:12" x14ac:dyDescent="0.25">
      <c r="B1533" s="438">
        <v>62931</v>
      </c>
      <c r="C1533" s="428" t="s">
        <v>1703</v>
      </c>
      <c r="I1533" s="223"/>
      <c r="J1533" s="493">
        <v>62931</v>
      </c>
      <c r="K1533" s="494" t="s">
        <v>1703</v>
      </c>
      <c r="L1533" s="495">
        <f>Zip!$J1533</f>
        <v>62931</v>
      </c>
    </row>
    <row r="1534" spans="2:12" x14ac:dyDescent="0.25">
      <c r="B1534" s="438">
        <v>62932</v>
      </c>
      <c r="C1534" s="428" t="s">
        <v>1704</v>
      </c>
      <c r="I1534" s="223"/>
      <c r="J1534" s="493">
        <v>62932</v>
      </c>
      <c r="K1534" s="494" t="s">
        <v>1704</v>
      </c>
      <c r="L1534" s="495">
        <f>Zip!$J1534</f>
        <v>62932</v>
      </c>
    </row>
    <row r="1535" spans="2:12" x14ac:dyDescent="0.25">
      <c r="B1535" s="438">
        <v>62933</v>
      </c>
      <c r="C1535" s="428" t="s">
        <v>1705</v>
      </c>
      <c r="I1535" s="223"/>
      <c r="J1535" s="493">
        <v>62933</v>
      </c>
      <c r="K1535" s="494" t="s">
        <v>1705</v>
      </c>
      <c r="L1535" s="495">
        <f>Zip!$J1535</f>
        <v>62933</v>
      </c>
    </row>
    <row r="1536" spans="2:12" x14ac:dyDescent="0.25">
      <c r="B1536" s="438">
        <v>62934</v>
      </c>
      <c r="C1536" s="428" t="s">
        <v>1706</v>
      </c>
      <c r="I1536" s="223"/>
      <c r="J1536" s="493">
        <v>62934</v>
      </c>
      <c r="K1536" s="494" t="s">
        <v>1706</v>
      </c>
      <c r="L1536" s="495">
        <f>Zip!$J1536</f>
        <v>62934</v>
      </c>
    </row>
    <row r="1537" spans="2:12" x14ac:dyDescent="0.25">
      <c r="B1537" s="438">
        <v>62935</v>
      </c>
      <c r="C1537" s="428" t="s">
        <v>1707</v>
      </c>
      <c r="I1537" s="223"/>
      <c r="J1537" s="493">
        <v>62935</v>
      </c>
      <c r="K1537" s="494" t="s">
        <v>1707</v>
      </c>
      <c r="L1537" s="495">
        <f>Zip!$J1537</f>
        <v>62935</v>
      </c>
    </row>
    <row r="1538" spans="2:12" x14ac:dyDescent="0.25">
      <c r="B1538" s="438">
        <v>62938</v>
      </c>
      <c r="C1538" s="428" t="s">
        <v>1708</v>
      </c>
      <c r="I1538" s="223"/>
      <c r="J1538" s="493">
        <v>62938</v>
      </c>
      <c r="K1538" s="494" t="s">
        <v>1708</v>
      </c>
      <c r="L1538" s="495">
        <f>Zip!$J1538</f>
        <v>62938</v>
      </c>
    </row>
    <row r="1539" spans="2:12" x14ac:dyDescent="0.25">
      <c r="B1539" s="438">
        <v>62939</v>
      </c>
      <c r="C1539" s="428" t="s">
        <v>1709</v>
      </c>
      <c r="I1539" s="223"/>
      <c r="J1539" s="493">
        <v>62939</v>
      </c>
      <c r="K1539" s="494" t="s">
        <v>1709</v>
      </c>
      <c r="L1539" s="495">
        <f>Zip!$J1539</f>
        <v>62939</v>
      </c>
    </row>
    <row r="1540" spans="2:12" x14ac:dyDescent="0.25">
      <c r="B1540" s="438">
        <v>62940</v>
      </c>
      <c r="C1540" s="428" t="s">
        <v>1710</v>
      </c>
      <c r="I1540" s="223"/>
      <c r="J1540" s="493">
        <v>62940</v>
      </c>
      <c r="K1540" s="494" t="s">
        <v>1710</v>
      </c>
      <c r="L1540" s="495">
        <f>Zip!$J1540</f>
        <v>62940</v>
      </c>
    </row>
    <row r="1541" spans="2:12" x14ac:dyDescent="0.25">
      <c r="B1541" s="438">
        <v>62941</v>
      </c>
      <c r="C1541" s="428" t="s">
        <v>1711</v>
      </c>
      <c r="I1541" s="223"/>
      <c r="J1541" s="493">
        <v>62941</v>
      </c>
      <c r="K1541" s="494" t="s">
        <v>1711</v>
      </c>
      <c r="L1541" s="495">
        <f>Zip!$J1541</f>
        <v>62941</v>
      </c>
    </row>
    <row r="1542" spans="2:12" x14ac:dyDescent="0.25">
      <c r="B1542" s="438">
        <v>62942</v>
      </c>
      <c r="C1542" s="428" t="s">
        <v>1713</v>
      </c>
      <c r="I1542" s="223"/>
      <c r="J1542" s="493">
        <v>62942</v>
      </c>
      <c r="K1542" s="494" t="s">
        <v>1713</v>
      </c>
      <c r="L1542" s="495">
        <f>Zip!$J1542</f>
        <v>62942</v>
      </c>
    </row>
    <row r="1543" spans="2:12" x14ac:dyDescent="0.25">
      <c r="B1543" s="438">
        <v>62943</v>
      </c>
      <c r="C1543" s="428" t="s">
        <v>1714</v>
      </c>
      <c r="I1543" s="223"/>
      <c r="J1543" s="493">
        <v>62943</v>
      </c>
      <c r="K1543" s="494" t="s">
        <v>1714</v>
      </c>
      <c r="L1543" s="495">
        <f>Zip!$J1543</f>
        <v>62943</v>
      </c>
    </row>
    <row r="1544" spans="2:12" x14ac:dyDescent="0.25">
      <c r="B1544" s="438">
        <v>62946</v>
      </c>
      <c r="C1544" s="428" t="s">
        <v>1715</v>
      </c>
      <c r="I1544" s="223"/>
      <c r="J1544" s="493">
        <v>62946</v>
      </c>
      <c r="K1544" s="494" t="s">
        <v>1715</v>
      </c>
      <c r="L1544" s="495">
        <f>Zip!$J1544</f>
        <v>62946</v>
      </c>
    </row>
    <row r="1545" spans="2:12" x14ac:dyDescent="0.25">
      <c r="B1545" s="438">
        <v>62947</v>
      </c>
      <c r="C1545" s="428" t="s">
        <v>1716</v>
      </c>
      <c r="I1545" s="223"/>
      <c r="J1545" s="493">
        <v>62947</v>
      </c>
      <c r="K1545" s="494" t="s">
        <v>1716</v>
      </c>
      <c r="L1545" s="495">
        <f>Zip!$J1545</f>
        <v>62947</v>
      </c>
    </row>
    <row r="1546" spans="2:12" x14ac:dyDescent="0.25">
      <c r="B1546" s="438">
        <v>62948</v>
      </c>
      <c r="C1546" s="428" t="s">
        <v>1717</v>
      </c>
      <c r="I1546" s="223"/>
      <c r="J1546" s="493">
        <v>62948</v>
      </c>
      <c r="K1546" s="494" t="s">
        <v>1717</v>
      </c>
      <c r="L1546" s="495">
        <f>Zip!$J1546</f>
        <v>62948</v>
      </c>
    </row>
    <row r="1547" spans="2:12" x14ac:dyDescent="0.25">
      <c r="B1547" s="438">
        <v>62949</v>
      </c>
      <c r="C1547" s="428" t="s">
        <v>1718</v>
      </c>
      <c r="I1547" s="223"/>
      <c r="J1547" s="493">
        <v>62949</v>
      </c>
      <c r="K1547" s="494" t="s">
        <v>1718</v>
      </c>
      <c r="L1547" s="495">
        <f>Zip!$J1547</f>
        <v>62949</v>
      </c>
    </row>
    <row r="1548" spans="2:12" x14ac:dyDescent="0.25">
      <c r="B1548" s="438">
        <v>62950</v>
      </c>
      <c r="C1548" s="428" t="s">
        <v>380</v>
      </c>
      <c r="I1548" s="223"/>
      <c r="J1548" s="493">
        <v>62950</v>
      </c>
      <c r="K1548" s="494" t="s">
        <v>380</v>
      </c>
      <c r="L1548" s="495">
        <f>Zip!$J1548</f>
        <v>62950</v>
      </c>
    </row>
    <row r="1549" spans="2:12" x14ac:dyDescent="0.25">
      <c r="B1549" s="438">
        <v>62951</v>
      </c>
      <c r="C1549" s="428" t="s">
        <v>1719</v>
      </c>
      <c r="I1549" s="223"/>
      <c r="J1549" s="493">
        <v>62951</v>
      </c>
      <c r="K1549" s="494" t="s">
        <v>1719</v>
      </c>
      <c r="L1549" s="495">
        <f>Zip!$J1549</f>
        <v>62951</v>
      </c>
    </row>
    <row r="1550" spans="2:12" x14ac:dyDescent="0.25">
      <c r="B1550" s="438">
        <v>62952</v>
      </c>
      <c r="C1550" s="428" t="s">
        <v>1720</v>
      </c>
      <c r="I1550" s="223"/>
      <c r="J1550" s="493">
        <v>62952</v>
      </c>
      <c r="K1550" s="494" t="s">
        <v>1720</v>
      </c>
      <c r="L1550" s="495">
        <f>Zip!$J1550</f>
        <v>62952</v>
      </c>
    </row>
    <row r="1551" spans="2:12" x14ac:dyDescent="0.25">
      <c r="B1551" s="438">
        <v>62953</v>
      </c>
      <c r="C1551" s="428" t="s">
        <v>1721</v>
      </c>
      <c r="I1551" s="223"/>
      <c r="J1551" s="493">
        <v>62953</v>
      </c>
      <c r="K1551" s="494" t="s">
        <v>1721</v>
      </c>
      <c r="L1551" s="495">
        <f>Zip!$J1551</f>
        <v>62953</v>
      </c>
    </row>
    <row r="1552" spans="2:12" x14ac:dyDescent="0.25">
      <c r="B1552" s="438">
        <v>62954</v>
      </c>
      <c r="C1552" s="428" t="s">
        <v>1722</v>
      </c>
      <c r="I1552" s="223"/>
      <c r="J1552" s="493">
        <v>62954</v>
      </c>
      <c r="K1552" s="494" t="s">
        <v>1722</v>
      </c>
      <c r="L1552" s="495">
        <f>Zip!$J1552</f>
        <v>62954</v>
      </c>
    </row>
    <row r="1553" spans="2:12" x14ac:dyDescent="0.25">
      <c r="B1553" s="438">
        <v>62955</v>
      </c>
      <c r="C1553" s="428" t="s">
        <v>1723</v>
      </c>
      <c r="I1553" s="223"/>
      <c r="J1553" s="493">
        <v>62955</v>
      </c>
      <c r="K1553" s="494" t="s">
        <v>1723</v>
      </c>
      <c r="L1553" s="495">
        <f>Zip!$J1553</f>
        <v>62955</v>
      </c>
    </row>
    <row r="1554" spans="2:12" x14ac:dyDescent="0.25">
      <c r="B1554" s="438">
        <v>62956</v>
      </c>
      <c r="C1554" s="428" t="s">
        <v>1724</v>
      </c>
      <c r="I1554" s="223"/>
      <c r="J1554" s="493">
        <v>62956</v>
      </c>
      <c r="K1554" s="494" t="s">
        <v>1724</v>
      </c>
      <c r="L1554" s="495">
        <f>Zip!$J1554</f>
        <v>62956</v>
      </c>
    </row>
    <row r="1555" spans="2:12" x14ac:dyDescent="0.25">
      <c r="B1555" s="438">
        <v>62957</v>
      </c>
      <c r="C1555" s="428" t="s">
        <v>1725</v>
      </c>
      <c r="I1555" s="223"/>
      <c r="J1555" s="493">
        <v>62957</v>
      </c>
      <c r="K1555" s="494" t="s">
        <v>1725</v>
      </c>
      <c r="L1555" s="495">
        <f>Zip!$J1555</f>
        <v>62957</v>
      </c>
    </row>
    <row r="1556" spans="2:12" x14ac:dyDescent="0.25">
      <c r="B1556" s="438">
        <v>62958</v>
      </c>
      <c r="C1556" s="428" t="s">
        <v>1726</v>
      </c>
      <c r="I1556" s="223"/>
      <c r="J1556" s="493">
        <v>62958</v>
      </c>
      <c r="K1556" s="494" t="s">
        <v>1726</v>
      </c>
      <c r="L1556" s="495">
        <f>Zip!$J1556</f>
        <v>62958</v>
      </c>
    </row>
    <row r="1557" spans="2:12" x14ac:dyDescent="0.25">
      <c r="B1557" s="438">
        <v>62959</v>
      </c>
      <c r="C1557" s="428" t="s">
        <v>1590</v>
      </c>
      <c r="I1557" s="223"/>
      <c r="J1557" s="493">
        <v>62959</v>
      </c>
      <c r="K1557" s="494" t="s">
        <v>1590</v>
      </c>
      <c r="L1557" s="495">
        <f>Zip!$J1557</f>
        <v>62959</v>
      </c>
    </row>
    <row r="1558" spans="2:12" x14ac:dyDescent="0.25">
      <c r="B1558" s="438">
        <v>62960</v>
      </c>
      <c r="C1558" s="428" t="s">
        <v>1727</v>
      </c>
      <c r="I1558" s="223"/>
      <c r="J1558" s="493">
        <v>62960</v>
      </c>
      <c r="K1558" s="494" t="s">
        <v>1727</v>
      </c>
      <c r="L1558" s="495">
        <f>Zip!$J1558</f>
        <v>62960</v>
      </c>
    </row>
    <row r="1559" spans="2:12" x14ac:dyDescent="0.25">
      <c r="B1559" s="438">
        <v>62961</v>
      </c>
      <c r="C1559" s="428" t="s">
        <v>1728</v>
      </c>
      <c r="I1559" s="223"/>
      <c r="J1559" s="493">
        <v>62961</v>
      </c>
      <c r="K1559" s="494" t="s">
        <v>1728</v>
      </c>
      <c r="L1559" s="495">
        <f>Zip!$J1559</f>
        <v>62961</v>
      </c>
    </row>
    <row r="1560" spans="2:12" x14ac:dyDescent="0.25">
      <c r="B1560" s="438">
        <v>62962</v>
      </c>
      <c r="C1560" s="428" t="s">
        <v>1729</v>
      </c>
      <c r="I1560" s="223"/>
      <c r="J1560" s="493">
        <v>62962</v>
      </c>
      <c r="K1560" s="494" t="s">
        <v>1729</v>
      </c>
      <c r="L1560" s="495">
        <f>Zip!$J1560</f>
        <v>62962</v>
      </c>
    </row>
    <row r="1561" spans="2:12" x14ac:dyDescent="0.25">
      <c r="B1561" s="438">
        <v>62963</v>
      </c>
      <c r="C1561" s="428" t="s">
        <v>1730</v>
      </c>
      <c r="I1561" s="223"/>
      <c r="J1561" s="493">
        <v>62963</v>
      </c>
      <c r="K1561" s="494" t="s">
        <v>1730</v>
      </c>
      <c r="L1561" s="495">
        <f>Zip!$J1561</f>
        <v>62963</v>
      </c>
    </row>
    <row r="1562" spans="2:12" x14ac:dyDescent="0.25">
      <c r="B1562" s="438">
        <v>62964</v>
      </c>
      <c r="C1562" s="428" t="s">
        <v>1731</v>
      </c>
      <c r="I1562" s="223"/>
      <c r="J1562" s="493">
        <v>62964</v>
      </c>
      <c r="K1562" s="494" t="s">
        <v>1731</v>
      </c>
      <c r="L1562" s="495">
        <f>Zip!$J1562</f>
        <v>62964</v>
      </c>
    </row>
    <row r="1563" spans="2:12" x14ac:dyDescent="0.25">
      <c r="B1563" s="438">
        <v>62965</v>
      </c>
      <c r="C1563" s="428" t="s">
        <v>1732</v>
      </c>
      <c r="I1563" s="223"/>
      <c r="J1563" s="493">
        <v>62965</v>
      </c>
      <c r="K1563" s="494" t="s">
        <v>1732</v>
      </c>
      <c r="L1563" s="495">
        <f>Zip!$J1563</f>
        <v>62965</v>
      </c>
    </row>
    <row r="1564" spans="2:12" x14ac:dyDescent="0.25">
      <c r="B1564" s="438">
        <v>62966</v>
      </c>
      <c r="C1564" s="428" t="s">
        <v>1733</v>
      </c>
      <c r="I1564" s="223"/>
      <c r="J1564" s="493">
        <v>62966</v>
      </c>
      <c r="K1564" s="494" t="s">
        <v>1733</v>
      </c>
      <c r="L1564" s="495">
        <f>Zip!$J1564</f>
        <v>62966</v>
      </c>
    </row>
    <row r="1565" spans="2:12" x14ac:dyDescent="0.25">
      <c r="B1565" s="438">
        <v>62967</v>
      </c>
      <c r="C1565" s="428" t="s">
        <v>1734</v>
      </c>
      <c r="I1565" s="223"/>
      <c r="J1565" s="493">
        <v>62967</v>
      </c>
      <c r="K1565" s="494" t="s">
        <v>1734</v>
      </c>
      <c r="L1565" s="495">
        <f>Zip!$J1565</f>
        <v>62967</v>
      </c>
    </row>
    <row r="1566" spans="2:12" x14ac:dyDescent="0.25">
      <c r="B1566" s="438">
        <v>62969</v>
      </c>
      <c r="C1566" s="428" t="s">
        <v>1735</v>
      </c>
      <c r="I1566" s="223"/>
      <c r="J1566" s="493">
        <v>62969</v>
      </c>
      <c r="K1566" s="494" t="s">
        <v>1735</v>
      </c>
      <c r="L1566" s="495">
        <f>Zip!$J1566</f>
        <v>62969</v>
      </c>
    </row>
    <row r="1567" spans="2:12" x14ac:dyDescent="0.25">
      <c r="B1567" s="438">
        <v>62970</v>
      </c>
      <c r="C1567" s="428" t="s">
        <v>1736</v>
      </c>
      <c r="I1567" s="223"/>
      <c r="J1567" s="493">
        <v>62970</v>
      </c>
      <c r="K1567" s="494" t="s">
        <v>1736</v>
      </c>
      <c r="L1567" s="495">
        <f>Zip!$J1567</f>
        <v>62970</v>
      </c>
    </row>
    <row r="1568" spans="2:12" x14ac:dyDescent="0.25">
      <c r="B1568" s="438">
        <v>62971</v>
      </c>
      <c r="C1568" s="428" t="s">
        <v>1737</v>
      </c>
      <c r="I1568" s="223"/>
      <c r="J1568" s="493">
        <v>62971</v>
      </c>
      <c r="K1568" s="494" t="s">
        <v>1737</v>
      </c>
      <c r="L1568" s="495">
        <f>Zip!$J1568</f>
        <v>62971</v>
      </c>
    </row>
    <row r="1569" spans="2:12" x14ac:dyDescent="0.25">
      <c r="B1569" s="438">
        <v>62972</v>
      </c>
      <c r="C1569" s="428" t="s">
        <v>1738</v>
      </c>
      <c r="I1569" s="223"/>
      <c r="J1569" s="493">
        <v>62972</v>
      </c>
      <c r="K1569" s="494" t="s">
        <v>1738</v>
      </c>
      <c r="L1569" s="495">
        <f>Zip!$J1569</f>
        <v>62972</v>
      </c>
    </row>
    <row r="1570" spans="2:12" x14ac:dyDescent="0.25">
      <c r="B1570" s="438">
        <v>62973</v>
      </c>
      <c r="C1570" s="428" t="s">
        <v>1739</v>
      </c>
      <c r="I1570" s="223"/>
      <c r="J1570" s="493">
        <v>62973</v>
      </c>
      <c r="K1570" s="494" t="s">
        <v>1739</v>
      </c>
      <c r="L1570" s="495">
        <f>Zip!$J1570</f>
        <v>62973</v>
      </c>
    </row>
    <row r="1571" spans="2:12" x14ac:dyDescent="0.25">
      <c r="B1571" s="438">
        <v>62974</v>
      </c>
      <c r="C1571" s="428" t="s">
        <v>1740</v>
      </c>
      <c r="I1571" s="223"/>
      <c r="J1571" s="493">
        <v>62974</v>
      </c>
      <c r="K1571" s="494" t="s">
        <v>1740</v>
      </c>
      <c r="L1571" s="495">
        <f>Zip!$J1571</f>
        <v>62974</v>
      </c>
    </row>
    <row r="1572" spans="2:12" x14ac:dyDescent="0.25">
      <c r="B1572" s="438">
        <v>62975</v>
      </c>
      <c r="C1572" s="428" t="s">
        <v>1741</v>
      </c>
      <c r="I1572" s="223"/>
      <c r="J1572" s="493">
        <v>62975</v>
      </c>
      <c r="K1572" s="494" t="s">
        <v>1741</v>
      </c>
      <c r="L1572" s="495">
        <f>Zip!$J1572</f>
        <v>62975</v>
      </c>
    </row>
    <row r="1573" spans="2:12" x14ac:dyDescent="0.25">
      <c r="B1573" s="438">
        <v>62976</v>
      </c>
      <c r="C1573" s="428" t="s">
        <v>1712</v>
      </c>
      <c r="I1573" s="223"/>
      <c r="J1573" s="493">
        <v>62976</v>
      </c>
      <c r="K1573" s="494" t="s">
        <v>1712</v>
      </c>
      <c r="L1573" s="495">
        <f>Zip!$J1573</f>
        <v>62976</v>
      </c>
    </row>
    <row r="1574" spans="2:12" x14ac:dyDescent="0.25">
      <c r="B1574" s="438">
        <v>62977</v>
      </c>
      <c r="C1574" s="428" t="s">
        <v>1742</v>
      </c>
      <c r="I1574" s="223"/>
      <c r="J1574" s="493">
        <v>62977</v>
      </c>
      <c r="K1574" s="494" t="s">
        <v>1742</v>
      </c>
      <c r="L1574" s="495">
        <f>Zip!$J1574</f>
        <v>62977</v>
      </c>
    </row>
    <row r="1575" spans="2:12" x14ac:dyDescent="0.25">
      <c r="B1575" s="438">
        <v>62979</v>
      </c>
      <c r="C1575" s="428" t="s">
        <v>1743</v>
      </c>
      <c r="I1575" s="223"/>
      <c r="J1575" s="493">
        <v>62979</v>
      </c>
      <c r="K1575" s="494" t="s">
        <v>1743</v>
      </c>
      <c r="L1575" s="495">
        <f>Zip!$J1575</f>
        <v>62979</v>
      </c>
    </row>
    <row r="1576" spans="2:12" x14ac:dyDescent="0.25">
      <c r="B1576" s="438">
        <v>62982</v>
      </c>
      <c r="C1576" s="428" t="s">
        <v>1744</v>
      </c>
      <c r="I1576" s="223"/>
      <c r="J1576" s="493">
        <v>62982</v>
      </c>
      <c r="K1576" s="494" t="s">
        <v>1744</v>
      </c>
      <c r="L1576" s="495">
        <f>Zip!$J1576</f>
        <v>62982</v>
      </c>
    </row>
    <row r="1577" spans="2:12" x14ac:dyDescent="0.25">
      <c r="B1577" s="438">
        <v>62983</v>
      </c>
      <c r="C1577" s="428" t="s">
        <v>1745</v>
      </c>
      <c r="I1577" s="223"/>
      <c r="J1577" s="493">
        <v>62983</v>
      </c>
      <c r="K1577" s="494" t="s">
        <v>1745</v>
      </c>
      <c r="L1577" s="495">
        <f>Zip!$J1577</f>
        <v>62983</v>
      </c>
    </row>
    <row r="1578" spans="2:12" x14ac:dyDescent="0.25">
      <c r="B1578" s="438">
        <v>62984</v>
      </c>
      <c r="C1578" s="428" t="s">
        <v>1746</v>
      </c>
      <c r="I1578" s="223"/>
      <c r="J1578" s="493">
        <v>62984</v>
      </c>
      <c r="K1578" s="494" t="s">
        <v>1746</v>
      </c>
      <c r="L1578" s="495">
        <f>Zip!$J1578</f>
        <v>62984</v>
      </c>
    </row>
    <row r="1579" spans="2:12" x14ac:dyDescent="0.25">
      <c r="B1579" s="438">
        <v>62985</v>
      </c>
      <c r="C1579" s="428" t="s">
        <v>1747</v>
      </c>
      <c r="I1579" s="223"/>
      <c r="J1579" s="493">
        <v>62985</v>
      </c>
      <c r="K1579" s="494" t="s">
        <v>1747</v>
      </c>
      <c r="L1579" s="495">
        <f>Zip!$J1579</f>
        <v>62985</v>
      </c>
    </row>
    <row r="1580" spans="2:12" x14ac:dyDescent="0.25">
      <c r="B1580" s="438">
        <v>62987</v>
      </c>
      <c r="C1580" s="428" t="s">
        <v>1748</v>
      </c>
      <c r="I1580" s="223"/>
      <c r="J1580" s="493">
        <v>62987</v>
      </c>
      <c r="K1580" s="494" t="s">
        <v>1748</v>
      </c>
      <c r="L1580" s="495">
        <f>Zip!$J1580</f>
        <v>62987</v>
      </c>
    </row>
    <row r="1581" spans="2:12" x14ac:dyDescent="0.25">
      <c r="B1581" s="438">
        <v>62988</v>
      </c>
      <c r="C1581" s="428" t="s">
        <v>1749</v>
      </c>
      <c r="I1581" s="223"/>
      <c r="J1581" s="493">
        <v>62988</v>
      </c>
      <c r="K1581" s="494" t="s">
        <v>1749</v>
      </c>
      <c r="L1581" s="495">
        <f>Zip!$J1581</f>
        <v>62988</v>
      </c>
    </row>
    <row r="1582" spans="2:12" x14ac:dyDescent="0.25">
      <c r="B1582" s="438">
        <v>62990</v>
      </c>
      <c r="C1582" s="428" t="s">
        <v>1750</v>
      </c>
      <c r="I1582" s="223"/>
      <c r="J1582" s="493">
        <v>62990</v>
      </c>
      <c r="K1582" s="494" t="s">
        <v>1750</v>
      </c>
      <c r="L1582" s="495">
        <f>Zip!$J1582</f>
        <v>62990</v>
      </c>
    </row>
    <row r="1583" spans="2:12" x14ac:dyDescent="0.25">
      <c r="B1583" s="438">
        <v>62992</v>
      </c>
      <c r="C1583" s="428" t="s">
        <v>1751</v>
      </c>
      <c r="I1583" s="223"/>
      <c r="J1583" s="493">
        <v>62992</v>
      </c>
      <c r="K1583" s="494" t="s">
        <v>1751</v>
      </c>
      <c r="L1583" s="495">
        <f>Zip!$J1583</f>
        <v>62992</v>
      </c>
    </row>
    <row r="1584" spans="2:12" x14ac:dyDescent="0.25">
      <c r="B1584" s="438">
        <v>62993</v>
      </c>
      <c r="C1584" s="428" t="s">
        <v>1752</v>
      </c>
      <c r="I1584" s="223"/>
      <c r="J1584" s="493">
        <v>62993</v>
      </c>
      <c r="K1584" s="494" t="s">
        <v>1752</v>
      </c>
      <c r="L1584" s="495">
        <f>Zip!$J1584</f>
        <v>62993</v>
      </c>
    </row>
    <row r="1585" spans="2:12" x14ac:dyDescent="0.25">
      <c r="B1585" s="438">
        <v>62994</v>
      </c>
      <c r="C1585" s="428" t="s">
        <v>1753</v>
      </c>
      <c r="I1585" s="223"/>
      <c r="J1585" s="493">
        <v>62994</v>
      </c>
      <c r="K1585" s="494" t="s">
        <v>1753</v>
      </c>
      <c r="L1585" s="495">
        <f>Zip!$J1585</f>
        <v>62994</v>
      </c>
    </row>
    <row r="1586" spans="2:12" x14ac:dyDescent="0.25">
      <c r="B1586" s="438">
        <v>62995</v>
      </c>
      <c r="C1586" s="428" t="s">
        <v>1754</v>
      </c>
      <c r="I1586" s="223"/>
      <c r="J1586" s="493">
        <v>62995</v>
      </c>
      <c r="K1586" s="494" t="s">
        <v>1754</v>
      </c>
      <c r="L1586" s="495">
        <f>Zip!$J1586</f>
        <v>62995</v>
      </c>
    </row>
    <row r="1587" spans="2:12" x14ac:dyDescent="0.25">
      <c r="B1587" s="438">
        <v>62996</v>
      </c>
      <c r="C1587" s="428" t="s">
        <v>1755</v>
      </c>
      <c r="I1587" s="223"/>
      <c r="J1587" s="493">
        <v>62996</v>
      </c>
      <c r="K1587" s="494" t="s">
        <v>1755</v>
      </c>
      <c r="L1587" s="495">
        <f>Zip!$J1587</f>
        <v>62996</v>
      </c>
    </row>
    <row r="1588" spans="2:12" x14ac:dyDescent="0.25">
      <c r="B1588" s="438">
        <v>62997</v>
      </c>
      <c r="C1588" s="428" t="s">
        <v>1756</v>
      </c>
      <c r="I1588" s="223"/>
      <c r="J1588" s="493">
        <v>62997</v>
      </c>
      <c r="K1588" s="494" t="s">
        <v>1756</v>
      </c>
      <c r="L1588" s="495">
        <f>Zip!$J1588</f>
        <v>62997</v>
      </c>
    </row>
    <row r="1589" spans="2:12" x14ac:dyDescent="0.25">
      <c r="B1589" s="438">
        <v>62998</v>
      </c>
      <c r="C1589" s="428" t="s">
        <v>1757</v>
      </c>
      <c r="I1589" s="223"/>
      <c r="J1589" s="493">
        <v>62998</v>
      </c>
      <c r="K1589" s="494" t="s">
        <v>1757</v>
      </c>
      <c r="L1589" s="495">
        <f>Zip!$J1589</f>
        <v>62998</v>
      </c>
    </row>
    <row r="1590" spans="2:12" x14ac:dyDescent="0.25">
      <c r="B1590" s="438">
        <v>62999</v>
      </c>
      <c r="C1590" s="428" t="s">
        <v>1758</v>
      </c>
      <c r="I1590" s="223"/>
      <c r="J1590" s="493">
        <v>62999</v>
      </c>
      <c r="K1590" s="494" t="s">
        <v>1758</v>
      </c>
      <c r="L1590" s="495">
        <f>Zip!$J1590</f>
        <v>62999</v>
      </c>
    </row>
    <row r="1591" spans="2:12" x14ac:dyDescent="0.25">
      <c r="I1591" s="223"/>
    </row>
  </sheetData>
  <hyperlinks>
    <hyperlink ref="N4" r:id="rId1" xr:uid="{00000000-0004-0000-0400-000000000000}"/>
  </hyperlinks>
  <pageMargins left="0.7" right="0.7" top="0.75" bottom="0.75" header="0.3" footer="0.3"/>
  <pageSetup orientation="portrait" horizontalDpi="0" verticalDpi="0"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T80"/>
  <sheetViews>
    <sheetView tabSelected="1" zoomScale="102" workbookViewId="0">
      <selection activeCell="C1" sqref="C1"/>
    </sheetView>
  </sheetViews>
  <sheetFormatPr defaultColWidth="12.7109375" defaultRowHeight="15" x14ac:dyDescent="0.25"/>
  <cols>
    <col min="1" max="1" width="4.140625" style="151" customWidth="1"/>
    <col min="2" max="2" width="7.85546875" style="151" customWidth="1"/>
    <col min="3" max="4" width="6.28515625" style="151" customWidth="1"/>
    <col min="5" max="5" width="5.7109375" style="151" customWidth="1"/>
    <col min="6" max="6" width="4.140625" style="201" customWidth="1"/>
    <col min="7" max="7" width="5.140625" style="151" customWidth="1"/>
    <col min="8" max="8" width="10.7109375" style="151" bestFit="1" customWidth="1"/>
    <col min="9" max="9" width="10.85546875" style="151" bestFit="1" customWidth="1"/>
    <col min="10" max="10" width="11.28515625" style="151" bestFit="1" customWidth="1"/>
    <col min="11" max="11" width="15.42578125" style="151" bestFit="1" customWidth="1"/>
    <col min="12" max="12" width="8.7109375" style="203" customWidth="1"/>
    <col min="13" max="13" width="12.7109375" style="203" customWidth="1"/>
    <col min="14" max="14" width="10.85546875" style="184" bestFit="1" customWidth="1"/>
    <col min="15" max="15" width="12.28515625" style="151" bestFit="1" customWidth="1"/>
    <col min="16" max="16" width="14.42578125" style="201" bestFit="1" customWidth="1"/>
    <col min="17" max="17" width="10.85546875" style="202" bestFit="1" customWidth="1"/>
    <col min="18" max="18" width="6.5703125" style="151" bestFit="1" customWidth="1"/>
    <col min="19" max="19" width="11.28515625" style="151" customWidth="1"/>
    <col min="20" max="20" width="13.140625" style="151" customWidth="1"/>
    <col min="21" max="21" width="16.28515625" style="151" customWidth="1"/>
    <col min="22" max="22" width="10.85546875" style="151" customWidth="1"/>
    <col min="23" max="23" width="11.28515625" style="151" customWidth="1"/>
    <col min="24" max="24" width="9" style="151" customWidth="1"/>
    <col min="25" max="25" width="10.85546875" style="151" customWidth="1"/>
    <col min="26" max="26" width="5.5703125" style="151" customWidth="1"/>
    <col min="27" max="27" width="11.28515625" style="151" customWidth="1"/>
    <col min="28" max="28" width="11.5703125" style="151" customWidth="1"/>
    <col min="29" max="29" width="14.7109375" style="151" customWidth="1"/>
    <col min="30" max="30" width="10.85546875" style="151" customWidth="1"/>
    <col min="31" max="31" width="14" style="151" customWidth="1"/>
    <col min="32" max="34" width="12.7109375" style="151" customWidth="1"/>
    <col min="35" max="35" width="15.85546875" style="151" customWidth="1"/>
    <col min="36" max="39" width="9.7109375" style="151" customWidth="1"/>
    <col min="40" max="40" width="10.42578125" style="151" customWidth="1"/>
    <col min="41" max="41" width="11.28515625" style="151" customWidth="1"/>
    <col min="42" max="45" width="12.7109375" style="151"/>
    <col min="46" max="46" width="2" style="151" bestFit="1" customWidth="1"/>
    <col min="47" max="16384" width="12.7109375" style="151"/>
  </cols>
  <sheetData>
    <row r="1" spans="1:46" s="192" customFormat="1" x14ac:dyDescent="0.25">
      <c r="A1" s="477" t="s">
        <v>1808</v>
      </c>
      <c r="F1" s="189"/>
      <c r="G1" s="190"/>
      <c r="H1" s="191"/>
      <c r="I1" s="191"/>
      <c r="J1" s="190"/>
      <c r="L1" s="193"/>
      <c r="M1" s="193"/>
      <c r="N1" s="194"/>
      <c r="O1" s="189"/>
      <c r="P1" s="189"/>
      <c r="Q1" s="195"/>
    </row>
    <row r="2" spans="1:46" s="192" customFormat="1" x14ac:dyDescent="0.25">
      <c r="F2" s="200"/>
      <c r="G2" s="190"/>
      <c r="I2" s="191"/>
      <c r="J2" s="190"/>
      <c r="L2" s="193"/>
      <c r="M2" s="193"/>
      <c r="N2" s="194"/>
      <c r="O2" s="189"/>
      <c r="P2" s="189"/>
      <c r="AK2" s="220" t="s">
        <v>205</v>
      </c>
    </row>
    <row r="3" spans="1:46" s="192" customFormat="1" x14ac:dyDescent="0.25">
      <c r="F3" s="189"/>
      <c r="G3" s="190"/>
      <c r="H3" s="191"/>
      <c r="I3" s="531">
        <f>COUNTA(I5:I21)</f>
        <v>15</v>
      </c>
      <c r="J3" s="190"/>
      <c r="L3" s="193"/>
      <c r="M3" s="193"/>
      <c r="N3" s="194"/>
      <c r="O3" s="189"/>
      <c r="P3" s="189"/>
      <c r="Q3" s="188">
        <f>SUM(Q5:Q21)</f>
        <v>1002500</v>
      </c>
    </row>
    <row r="4" spans="1:46" s="192" customFormat="1" x14ac:dyDescent="0.25">
      <c r="B4" s="210" t="s">
        <v>296</v>
      </c>
      <c r="C4" s="210" t="s">
        <v>248</v>
      </c>
      <c r="D4" s="210" t="s">
        <v>264</v>
      </c>
      <c r="F4" s="190"/>
      <c r="G4" s="190"/>
      <c r="H4" s="210" t="s">
        <v>243</v>
      </c>
      <c r="I4" s="210" t="s">
        <v>244</v>
      </c>
      <c r="J4" s="211" t="s">
        <v>84</v>
      </c>
      <c r="K4" s="210" t="s">
        <v>246</v>
      </c>
      <c r="L4" s="210" t="s">
        <v>202</v>
      </c>
      <c r="M4" s="210" t="s">
        <v>247</v>
      </c>
      <c r="N4" s="529" t="s">
        <v>1802</v>
      </c>
      <c r="O4" s="210" t="s">
        <v>249</v>
      </c>
      <c r="P4" s="210" t="s">
        <v>250</v>
      </c>
      <c r="Q4" s="530" t="s">
        <v>251</v>
      </c>
      <c r="R4" s="210" t="s">
        <v>252</v>
      </c>
    </row>
    <row r="5" spans="1:46" s="197" customFormat="1" x14ac:dyDescent="0.25">
      <c r="B5" s="151" t="s">
        <v>297</v>
      </c>
      <c r="C5" s="151" t="s">
        <v>299</v>
      </c>
      <c r="D5" s="151">
        <v>1500</v>
      </c>
      <c r="F5" s="196"/>
      <c r="H5" s="213" t="s">
        <v>194</v>
      </c>
      <c r="I5" s="212" t="s">
        <v>275</v>
      </c>
      <c r="J5" s="214">
        <v>26393</v>
      </c>
      <c r="K5" s="215" t="s">
        <v>267</v>
      </c>
      <c r="L5" s="216">
        <v>12345</v>
      </c>
      <c r="M5" s="213" t="s">
        <v>256</v>
      </c>
      <c r="N5" s="217">
        <v>20</v>
      </c>
      <c r="O5" s="213" t="s">
        <v>257</v>
      </c>
      <c r="P5" s="512" t="s">
        <v>276</v>
      </c>
      <c r="Q5" s="528">
        <v>500</v>
      </c>
      <c r="R5" s="218" t="s">
        <v>274</v>
      </c>
      <c r="AT5" s="197">
        <v>0</v>
      </c>
    </row>
    <row r="6" spans="1:46" s="197" customFormat="1" x14ac:dyDescent="0.25">
      <c r="B6" s="151" t="s">
        <v>297</v>
      </c>
      <c r="C6" s="151" t="s">
        <v>300</v>
      </c>
      <c r="D6" s="151">
        <v>2000</v>
      </c>
      <c r="F6" s="196"/>
      <c r="H6" s="218" t="s">
        <v>285</v>
      </c>
      <c r="I6" s="218" t="s">
        <v>295</v>
      </c>
      <c r="J6" s="214">
        <v>36323</v>
      </c>
      <c r="K6" s="215" t="s">
        <v>267</v>
      </c>
      <c r="L6" s="216">
        <v>87654</v>
      </c>
      <c r="M6" s="213" t="s">
        <v>281</v>
      </c>
      <c r="N6" s="217">
        <v>20</v>
      </c>
      <c r="O6" s="213" t="s">
        <v>257</v>
      </c>
      <c r="P6" s="213" t="s">
        <v>264</v>
      </c>
      <c r="Q6" s="528">
        <v>80000</v>
      </c>
      <c r="R6" s="218" t="s">
        <v>259</v>
      </c>
    </row>
    <row r="7" spans="1:46" s="197" customFormat="1" x14ac:dyDescent="0.25">
      <c r="B7" s="151" t="s">
        <v>298</v>
      </c>
      <c r="C7" s="151" t="s">
        <v>299</v>
      </c>
      <c r="D7" s="151">
        <v>600</v>
      </c>
      <c r="F7" s="196"/>
      <c r="H7" s="213" t="s">
        <v>269</v>
      </c>
      <c r="I7" s="212" t="s">
        <v>270</v>
      </c>
      <c r="J7" s="214">
        <v>39819</v>
      </c>
      <c r="K7" s="215" t="s">
        <v>267</v>
      </c>
      <c r="L7" s="216">
        <v>62301</v>
      </c>
      <c r="M7" s="213" t="s">
        <v>271</v>
      </c>
      <c r="N7" s="217">
        <v>150</v>
      </c>
      <c r="O7" s="213" t="s">
        <v>263</v>
      </c>
      <c r="P7" s="512" t="s">
        <v>258</v>
      </c>
      <c r="Q7" s="528">
        <v>80000</v>
      </c>
      <c r="R7" s="218" t="s">
        <v>259</v>
      </c>
    </row>
    <row r="8" spans="1:46" s="197" customFormat="1" x14ac:dyDescent="0.25">
      <c r="B8" s="151" t="s">
        <v>298</v>
      </c>
      <c r="C8" s="151" t="s">
        <v>300</v>
      </c>
      <c r="D8" s="151">
        <v>1500</v>
      </c>
      <c r="F8" s="196"/>
      <c r="H8" s="213" t="s">
        <v>277</v>
      </c>
      <c r="I8" s="213" t="s">
        <v>188</v>
      </c>
      <c r="J8" s="214">
        <v>42129</v>
      </c>
      <c r="K8" s="215" t="s">
        <v>267</v>
      </c>
      <c r="L8" s="216">
        <v>62305</v>
      </c>
      <c r="M8" s="213" t="s">
        <v>271</v>
      </c>
      <c r="N8" s="217">
        <v>14</v>
      </c>
      <c r="O8" s="213" t="s">
        <v>263</v>
      </c>
      <c r="P8" s="213" t="s">
        <v>264</v>
      </c>
      <c r="Q8" s="528">
        <v>152000</v>
      </c>
      <c r="R8" s="218" t="s">
        <v>259</v>
      </c>
    </row>
    <row r="9" spans="1:46" s="197" customFormat="1" x14ac:dyDescent="0.25">
      <c r="B9" s="151" t="s">
        <v>298</v>
      </c>
      <c r="C9" s="151" t="s">
        <v>299</v>
      </c>
      <c r="D9" s="151">
        <v>4070</v>
      </c>
      <c r="F9" s="196"/>
      <c r="H9" s="212" t="s">
        <v>253</v>
      </c>
      <c r="I9" s="213" t="s">
        <v>254</v>
      </c>
      <c r="J9" s="214">
        <v>42370</v>
      </c>
      <c r="K9" s="215" t="s">
        <v>255</v>
      </c>
      <c r="L9" s="216">
        <v>32323</v>
      </c>
      <c r="M9" s="213" t="s">
        <v>256</v>
      </c>
      <c r="N9" s="217">
        <v>40</v>
      </c>
      <c r="O9" s="213" t="s">
        <v>257</v>
      </c>
      <c r="P9" s="213" t="s">
        <v>258</v>
      </c>
      <c r="Q9" s="528">
        <v>25000</v>
      </c>
      <c r="R9" s="218" t="s">
        <v>259</v>
      </c>
    </row>
    <row r="10" spans="1:46" s="197" customFormat="1" x14ac:dyDescent="0.25">
      <c r="B10" s="151" t="s">
        <v>298</v>
      </c>
      <c r="C10" s="151" t="s">
        <v>300</v>
      </c>
      <c r="D10" s="151">
        <v>5000</v>
      </c>
      <c r="F10" s="196"/>
      <c r="H10" s="213" t="s">
        <v>283</v>
      </c>
      <c r="I10" s="212" t="s">
        <v>284</v>
      </c>
      <c r="J10" s="214">
        <v>42528</v>
      </c>
      <c r="K10" s="215" t="s">
        <v>262</v>
      </c>
      <c r="L10" s="216">
        <v>15547</v>
      </c>
      <c r="M10" s="213" t="s">
        <v>271</v>
      </c>
      <c r="N10" s="217">
        <v>10</v>
      </c>
      <c r="O10" s="213" t="s">
        <v>257</v>
      </c>
      <c r="P10" s="512" t="s">
        <v>268</v>
      </c>
      <c r="Q10" s="528">
        <v>15000</v>
      </c>
      <c r="R10" s="218" t="s">
        <v>274</v>
      </c>
    </row>
    <row r="11" spans="1:46" s="197" customFormat="1" x14ac:dyDescent="0.25">
      <c r="B11" s="151" t="s">
        <v>297</v>
      </c>
      <c r="C11" s="151" t="s">
        <v>299</v>
      </c>
      <c r="D11" s="151">
        <v>6430</v>
      </c>
      <c r="F11" s="196"/>
      <c r="H11" s="213" t="s">
        <v>286</v>
      </c>
      <c r="I11" s="212" t="s">
        <v>287</v>
      </c>
      <c r="J11" s="214">
        <v>42621</v>
      </c>
      <c r="K11" s="215" t="s">
        <v>262</v>
      </c>
      <c r="L11" s="216">
        <v>85001</v>
      </c>
      <c r="M11" s="213" t="s">
        <v>273</v>
      </c>
      <c r="N11" s="217">
        <v>135</v>
      </c>
      <c r="O11" s="213" t="s">
        <v>263</v>
      </c>
      <c r="P11" s="512" t="s">
        <v>282</v>
      </c>
      <c r="Q11" s="528">
        <v>120000</v>
      </c>
      <c r="R11" s="218" t="s">
        <v>259</v>
      </c>
    </row>
    <row r="12" spans="1:46" s="197" customFormat="1" x14ac:dyDescent="0.25">
      <c r="F12" s="196"/>
      <c r="H12" s="213" t="s">
        <v>200</v>
      </c>
      <c r="I12" s="212" t="s">
        <v>272</v>
      </c>
      <c r="J12" s="214">
        <v>42652</v>
      </c>
      <c r="K12" s="215" t="s">
        <v>267</v>
      </c>
      <c r="L12" s="216">
        <v>62301</v>
      </c>
      <c r="M12" s="213" t="s">
        <v>273</v>
      </c>
      <c r="N12" s="217">
        <v>150</v>
      </c>
      <c r="O12" s="213" t="s">
        <v>263</v>
      </c>
      <c r="P12" s="512" t="s">
        <v>268</v>
      </c>
      <c r="Q12" s="528">
        <v>13000</v>
      </c>
      <c r="R12" s="218" t="s">
        <v>274</v>
      </c>
    </row>
    <row r="13" spans="1:46" s="197" customFormat="1" x14ac:dyDescent="0.25">
      <c r="F13" s="196"/>
      <c r="H13" s="213" t="s">
        <v>290</v>
      </c>
      <c r="I13" s="213" t="s">
        <v>188</v>
      </c>
      <c r="J13" s="214">
        <v>42797</v>
      </c>
      <c r="K13" s="215" t="s">
        <v>267</v>
      </c>
      <c r="L13" s="216">
        <v>62305</v>
      </c>
      <c r="M13" s="213" t="s">
        <v>273</v>
      </c>
      <c r="N13" s="217">
        <v>16</v>
      </c>
      <c r="O13" s="213" t="s">
        <v>263</v>
      </c>
      <c r="P13" s="213" t="s">
        <v>291</v>
      </c>
      <c r="Q13" s="528">
        <v>32000</v>
      </c>
      <c r="R13" s="218" t="s">
        <v>259</v>
      </c>
    </row>
    <row r="14" spans="1:46" s="197" customFormat="1" x14ac:dyDescent="0.25">
      <c r="F14" s="196"/>
      <c r="H14" s="213" t="s">
        <v>260</v>
      </c>
      <c r="I14" s="213" t="s">
        <v>261</v>
      </c>
      <c r="J14" s="214">
        <v>42828</v>
      </c>
      <c r="K14" s="215" t="s">
        <v>262</v>
      </c>
      <c r="L14" s="216">
        <v>191919</v>
      </c>
      <c r="M14" s="213" t="s">
        <v>256</v>
      </c>
      <c r="N14" s="217">
        <v>25</v>
      </c>
      <c r="O14" s="213" t="s">
        <v>263</v>
      </c>
      <c r="P14" s="213" t="s">
        <v>264</v>
      </c>
      <c r="Q14" s="528">
        <v>102000</v>
      </c>
      <c r="R14" s="218" t="s">
        <v>259</v>
      </c>
    </row>
    <row r="15" spans="1:46" s="197" customFormat="1" x14ac:dyDescent="0.25">
      <c r="F15" s="196"/>
      <c r="H15" s="213" t="s">
        <v>265</v>
      </c>
      <c r="I15" s="212" t="s">
        <v>266</v>
      </c>
      <c r="J15" s="214">
        <v>43081</v>
      </c>
      <c r="K15" s="215" t="s">
        <v>267</v>
      </c>
      <c r="L15" s="216">
        <v>62301</v>
      </c>
      <c r="M15" s="213" t="s">
        <v>256</v>
      </c>
      <c r="N15" s="217">
        <v>25</v>
      </c>
      <c r="O15" s="213" t="s">
        <v>263</v>
      </c>
      <c r="P15" s="512" t="s">
        <v>268</v>
      </c>
      <c r="Q15" s="528">
        <v>60000</v>
      </c>
      <c r="R15" s="218" t="s">
        <v>259</v>
      </c>
    </row>
    <row r="16" spans="1:46" s="197" customFormat="1" x14ac:dyDescent="0.25">
      <c r="F16" s="196"/>
      <c r="H16" s="213" t="s">
        <v>278</v>
      </c>
      <c r="I16" s="212" t="s">
        <v>279</v>
      </c>
      <c r="J16" s="214">
        <f ca="1">TODAY()-950</f>
        <v>43191</v>
      </c>
      <c r="K16" s="215" t="s">
        <v>280</v>
      </c>
      <c r="L16" s="216">
        <v>77777</v>
      </c>
      <c r="M16" s="213" t="s">
        <v>281</v>
      </c>
      <c r="N16" s="217">
        <v>12</v>
      </c>
      <c r="O16" s="213" t="s">
        <v>257</v>
      </c>
      <c r="P16" s="512" t="s">
        <v>282</v>
      </c>
      <c r="Q16" s="528">
        <v>155000</v>
      </c>
      <c r="R16" s="218" t="s">
        <v>259</v>
      </c>
    </row>
    <row r="17" spans="6:41" s="197" customFormat="1" x14ac:dyDescent="0.25">
      <c r="H17" s="213" t="s">
        <v>454</v>
      </c>
      <c r="I17" s="212" t="s">
        <v>455</v>
      </c>
      <c r="J17" s="214">
        <f ca="1">TODAY()-777</f>
        <v>43364</v>
      </c>
      <c r="K17" s="215" t="s">
        <v>267</v>
      </c>
      <c r="L17" s="216">
        <v>85001</v>
      </c>
      <c r="M17" s="213" t="s">
        <v>281</v>
      </c>
      <c r="N17" s="217">
        <v>24</v>
      </c>
      <c r="O17" s="213" t="s">
        <v>263</v>
      </c>
      <c r="P17" s="512" t="s">
        <v>258</v>
      </c>
      <c r="Q17" s="528">
        <v>25000</v>
      </c>
      <c r="R17" s="218" t="s">
        <v>259</v>
      </c>
    </row>
    <row r="18" spans="6:41" s="197" customFormat="1" x14ac:dyDescent="0.25">
      <c r="H18" s="213" t="s">
        <v>294</v>
      </c>
      <c r="I18" s="212" t="s">
        <v>287</v>
      </c>
      <c r="J18" s="214">
        <f ca="1">TODAY()-300</f>
        <v>43841</v>
      </c>
      <c r="K18" s="215" t="s">
        <v>267</v>
      </c>
      <c r="L18" s="216">
        <v>62305</v>
      </c>
      <c r="M18" s="213" t="s">
        <v>281</v>
      </c>
      <c r="N18" s="217">
        <v>24</v>
      </c>
      <c r="O18" s="213" t="s">
        <v>263</v>
      </c>
      <c r="P18" s="512" t="s">
        <v>291</v>
      </c>
      <c r="Q18" s="528">
        <v>45000</v>
      </c>
      <c r="R18" s="218" t="s">
        <v>259</v>
      </c>
    </row>
    <row r="19" spans="6:41" s="197" customFormat="1" x14ac:dyDescent="0.25">
      <c r="H19" s="213" t="s">
        <v>288</v>
      </c>
      <c r="I19" s="212" t="s">
        <v>289</v>
      </c>
      <c r="J19" s="214">
        <f ca="1">TODAY()</f>
        <v>44141</v>
      </c>
      <c r="K19" s="215" t="s">
        <v>262</v>
      </c>
      <c r="L19" s="216">
        <v>99023</v>
      </c>
      <c r="M19" s="213" t="s">
        <v>256</v>
      </c>
      <c r="N19" s="217">
        <v>50</v>
      </c>
      <c r="O19" s="213" t="s">
        <v>257</v>
      </c>
      <c r="P19" s="512" t="s">
        <v>264</v>
      </c>
      <c r="Q19" s="528">
        <v>98000</v>
      </c>
      <c r="R19" s="218" t="s">
        <v>259</v>
      </c>
    </row>
    <row r="20" spans="6:41" s="197" customFormat="1" x14ac:dyDescent="0.25">
      <c r="J20" s="204"/>
      <c r="L20" s="199"/>
      <c r="M20" s="199"/>
      <c r="N20" s="198"/>
      <c r="O20" s="196"/>
      <c r="P20" s="196"/>
      <c r="Q20" s="205"/>
      <c r="R20" s="206"/>
    </row>
    <row r="21" spans="6:41" s="197" customFormat="1" x14ac:dyDescent="0.25">
      <c r="J21" s="206"/>
      <c r="K21" s="206"/>
      <c r="L21" s="206"/>
      <c r="M21" s="206"/>
      <c r="N21" s="206"/>
      <c r="O21" s="206"/>
      <c r="P21" s="206"/>
      <c r="Q21" s="206"/>
      <c r="R21" s="206"/>
    </row>
    <row r="22" spans="6:41" x14ac:dyDescent="0.25">
      <c r="F22" s="151"/>
      <c r="J22" s="209"/>
      <c r="Q22" s="151"/>
      <c r="T22"/>
      <c r="U22"/>
      <c r="V22"/>
    </row>
    <row r="23" spans="6:41" x14ac:dyDescent="0.25">
      <c r="F23" s="151"/>
      <c r="H23"/>
      <c r="I23"/>
      <c r="J23"/>
      <c r="Q23" s="208"/>
      <c r="R23" s="207"/>
      <c r="U23" s="223" t="s">
        <v>1803</v>
      </c>
    </row>
    <row r="24" spans="6:41" x14ac:dyDescent="0.25">
      <c r="F24" s="151"/>
      <c r="H24"/>
      <c r="I24"/>
      <c r="J24"/>
      <c r="K24"/>
      <c r="L24"/>
      <c r="M24"/>
      <c r="N24"/>
      <c r="O24"/>
      <c r="P24"/>
      <c r="Q24" s="208"/>
      <c r="R24" s="207"/>
      <c r="T24"/>
      <c r="U24" s="223" t="s">
        <v>1809</v>
      </c>
      <c r="V24"/>
      <c r="W24"/>
      <c r="X24"/>
      <c r="Y24"/>
      <c r="Z24"/>
      <c r="AA24"/>
      <c r="AB24"/>
      <c r="AC24"/>
      <c r="AD24"/>
      <c r="AE24"/>
      <c r="AF24"/>
      <c r="AG24"/>
      <c r="AH24"/>
      <c r="AI24"/>
      <c r="AJ24"/>
      <c r="AK24"/>
      <c r="AL24"/>
      <c r="AM24"/>
      <c r="AN24"/>
      <c r="AO24"/>
    </row>
    <row r="25" spans="6:41" x14ac:dyDescent="0.25">
      <c r="F25" s="151"/>
      <c r="H25"/>
      <c r="I25" s="469"/>
      <c r="J25"/>
      <c r="K25"/>
      <c r="L25"/>
      <c r="M25"/>
      <c r="N25"/>
      <c r="O25"/>
      <c r="P25"/>
      <c r="Q25" s="208"/>
      <c r="R25" s="207"/>
      <c r="T25"/>
      <c r="U25" s="223" t="s">
        <v>1811</v>
      </c>
      <c r="V25"/>
      <c r="W25"/>
      <c r="X25"/>
      <c r="Y25"/>
      <c r="Z25"/>
      <c r="AA25"/>
      <c r="AB25"/>
      <c r="AC25"/>
      <c r="AD25"/>
      <c r="AE25"/>
      <c r="AF25"/>
      <c r="AG25"/>
      <c r="AH25"/>
      <c r="AI25"/>
      <c r="AJ25"/>
      <c r="AK25"/>
      <c r="AL25"/>
      <c r="AM25"/>
      <c r="AN25"/>
      <c r="AO25"/>
    </row>
    <row r="26" spans="6:41" x14ac:dyDescent="0.25">
      <c r="F26" s="151"/>
      <c r="H26" s="469"/>
      <c r="I26" s="470"/>
      <c r="J26"/>
      <c r="K26"/>
      <c r="L26"/>
      <c r="M26"/>
      <c r="N26"/>
      <c r="O26"/>
      <c r="P26"/>
      <c r="Q26" s="208"/>
      <c r="R26" s="207"/>
      <c r="T26" s="221"/>
      <c r="U26" s="223" t="s">
        <v>1804</v>
      </c>
      <c r="V26"/>
      <c r="W26"/>
      <c r="X26"/>
      <c r="Y26"/>
      <c r="Z26"/>
      <c r="AA26"/>
      <c r="AB26"/>
      <c r="AC26"/>
      <c r="AD26"/>
      <c r="AE26"/>
      <c r="AF26"/>
      <c r="AG26"/>
      <c r="AH26"/>
      <c r="AI26"/>
      <c r="AJ26"/>
      <c r="AK26"/>
      <c r="AL26"/>
      <c r="AM26"/>
      <c r="AN26"/>
      <c r="AO26"/>
    </row>
    <row r="27" spans="6:41" x14ac:dyDescent="0.25">
      <c r="F27" s="151"/>
      <c r="H27" s="470"/>
      <c r="I27" s="469"/>
      <c r="J27"/>
      <c r="K27"/>
      <c r="L27"/>
      <c r="M27"/>
      <c r="N27"/>
      <c r="O27"/>
      <c r="P27"/>
      <c r="Q27" s="208"/>
      <c r="R27" s="207"/>
      <c r="T27" s="221"/>
      <c r="U27" s="151" t="s">
        <v>1877</v>
      </c>
      <c r="V27"/>
      <c r="W27"/>
      <c r="X27"/>
      <c r="Y27"/>
      <c r="Z27"/>
      <c r="AA27"/>
    </row>
    <row r="28" spans="6:41" x14ac:dyDescent="0.25">
      <c r="F28" s="151"/>
      <c r="H28" s="469"/>
      <c r="I28" s="469"/>
      <c r="J28"/>
      <c r="K28"/>
      <c r="L28"/>
      <c r="M28"/>
      <c r="N28"/>
      <c r="O28"/>
      <c r="P28"/>
      <c r="Q28" s="208"/>
      <c r="R28" s="207"/>
      <c r="T28" s="221"/>
      <c r="V28" t="s">
        <v>1812</v>
      </c>
      <c r="W28"/>
      <c r="X28"/>
      <c r="Y28"/>
      <c r="Z28"/>
      <c r="AA28"/>
    </row>
    <row r="29" spans="6:41" x14ac:dyDescent="0.25">
      <c r="F29" s="151"/>
      <c r="H29" s="470"/>
      <c r="I29" s="470"/>
      <c r="J29"/>
      <c r="K29"/>
      <c r="L29"/>
      <c r="M29"/>
      <c r="N29"/>
      <c r="O29"/>
      <c r="P29"/>
      <c r="Q29" s="208"/>
      <c r="R29" s="207"/>
      <c r="T29"/>
      <c r="U29"/>
      <c r="V29"/>
      <c r="W29"/>
      <c r="X29"/>
      <c r="Y29"/>
      <c r="Z29"/>
      <c r="AA29"/>
    </row>
    <row r="30" spans="6:41" x14ac:dyDescent="0.25">
      <c r="F30" s="151"/>
      <c r="H30" s="470"/>
      <c r="I30" s="470"/>
      <c r="J30"/>
      <c r="K30"/>
      <c r="L30"/>
      <c r="M30"/>
      <c r="N30"/>
      <c r="O30"/>
      <c r="P30"/>
      <c r="Q30" s="208"/>
      <c r="R30" s="207"/>
      <c r="T30"/>
      <c r="U30"/>
      <c r="V30"/>
      <c r="W30"/>
      <c r="X30"/>
      <c r="Y30"/>
      <c r="Z30"/>
      <c r="AA30"/>
    </row>
    <row r="31" spans="6:41" x14ac:dyDescent="0.25">
      <c r="F31" s="151"/>
      <c r="H31" s="469"/>
      <c r="I31" s="469"/>
      <c r="J31"/>
      <c r="K31"/>
      <c r="L31"/>
      <c r="M31"/>
      <c r="N31"/>
      <c r="O31"/>
      <c r="P31"/>
      <c r="Q31" s="208"/>
      <c r="R31" s="207"/>
      <c r="T31"/>
      <c r="U31"/>
      <c r="V31"/>
      <c r="W31"/>
      <c r="X31"/>
      <c r="Y31"/>
      <c r="Z31"/>
      <c r="AA31"/>
    </row>
    <row r="32" spans="6:41" x14ac:dyDescent="0.25">
      <c r="F32" s="151"/>
      <c r="H32"/>
      <c r="I32" s="469"/>
      <c r="J32"/>
      <c r="K32"/>
      <c r="L32"/>
      <c r="M32"/>
      <c r="N32"/>
      <c r="O32"/>
      <c r="P32"/>
      <c r="Q32" s="208"/>
      <c r="R32" s="207"/>
      <c r="T32"/>
      <c r="U32"/>
      <c r="V32"/>
      <c r="W32"/>
      <c r="X32"/>
      <c r="Y32"/>
      <c r="Z32"/>
      <c r="AA32"/>
    </row>
    <row r="33" spans="6:27" x14ac:dyDescent="0.25">
      <c r="F33" s="151"/>
      <c r="H33"/>
      <c r="I33" s="470"/>
      <c r="J33"/>
      <c r="K33"/>
      <c r="L33"/>
      <c r="M33"/>
      <c r="N33"/>
      <c r="O33"/>
      <c r="P33"/>
      <c r="Q33" s="208"/>
      <c r="R33" s="207"/>
      <c r="T33"/>
      <c r="U33"/>
      <c r="V33"/>
      <c r="W33"/>
      <c r="X33"/>
      <c r="Y33"/>
      <c r="Z33"/>
      <c r="AA33"/>
    </row>
    <row r="34" spans="6:27" x14ac:dyDescent="0.25">
      <c r="F34" s="151"/>
      <c r="H34"/>
      <c r="I34" s="469"/>
      <c r="J34"/>
      <c r="K34"/>
      <c r="L34"/>
      <c r="M34"/>
      <c r="N34"/>
      <c r="O34"/>
      <c r="P34"/>
      <c r="Q34" s="208"/>
      <c r="R34" s="207"/>
      <c r="T34"/>
      <c r="U34"/>
      <c r="V34"/>
      <c r="W34"/>
      <c r="X34"/>
      <c r="Y34"/>
      <c r="Z34"/>
      <c r="AA34"/>
    </row>
    <row r="35" spans="6:27" x14ac:dyDescent="0.25">
      <c r="F35" s="151"/>
      <c r="H35"/>
      <c r="I35" s="469"/>
      <c r="J35"/>
      <c r="K35"/>
      <c r="L35"/>
      <c r="M35"/>
      <c r="N35"/>
      <c r="O35"/>
      <c r="P35"/>
      <c r="Q35" s="208"/>
      <c r="R35" s="207"/>
      <c r="T35"/>
      <c r="U35"/>
      <c r="V35"/>
      <c r="W35"/>
      <c r="X35"/>
      <c r="Y35"/>
      <c r="Z35"/>
      <c r="AA35"/>
    </row>
    <row r="36" spans="6:27" x14ac:dyDescent="0.25">
      <c r="F36" s="151"/>
      <c r="H36"/>
      <c r="I36" s="470"/>
      <c r="J36"/>
      <c r="K36"/>
      <c r="L36"/>
      <c r="M36"/>
      <c r="N36"/>
      <c r="O36"/>
      <c r="P36"/>
      <c r="Q36" s="208"/>
      <c r="R36" s="207"/>
      <c r="T36"/>
      <c r="U36"/>
      <c r="V36"/>
      <c r="W36"/>
      <c r="X36"/>
      <c r="Y36"/>
      <c r="Z36"/>
      <c r="AA36"/>
    </row>
    <row r="37" spans="6:27" x14ac:dyDescent="0.25">
      <c r="F37" s="151"/>
      <c r="H37"/>
      <c r="I37" s="469"/>
      <c r="J37"/>
      <c r="K37"/>
      <c r="L37"/>
      <c r="M37"/>
      <c r="N37"/>
      <c r="O37"/>
      <c r="P37"/>
      <c r="Q37" s="208"/>
      <c r="R37" s="207"/>
      <c r="T37"/>
      <c r="U37"/>
      <c r="V37"/>
      <c r="W37"/>
      <c r="X37"/>
      <c r="Y37"/>
      <c r="Z37"/>
      <c r="AA37"/>
    </row>
    <row r="38" spans="6:27" x14ac:dyDescent="0.25">
      <c r="F38" s="151"/>
      <c r="H38"/>
      <c r="I38" s="469"/>
      <c r="J38"/>
      <c r="K38"/>
      <c r="L38"/>
      <c r="M38"/>
      <c r="N38"/>
      <c r="O38"/>
      <c r="P38"/>
      <c r="Q38" s="208"/>
      <c r="R38" s="207"/>
      <c r="T38"/>
      <c r="U38"/>
      <c r="V38"/>
      <c r="W38"/>
      <c r="X38"/>
      <c r="Y38"/>
      <c r="Z38"/>
      <c r="AA38"/>
    </row>
    <row r="39" spans="6:27" x14ac:dyDescent="0.25">
      <c r="F39" s="151"/>
      <c r="H39"/>
      <c r="I39" s="470"/>
      <c r="J39"/>
      <c r="K39"/>
      <c r="L39"/>
      <c r="M39"/>
      <c r="N39"/>
      <c r="O39"/>
      <c r="P39"/>
      <c r="Q39" s="208"/>
      <c r="R39" s="207"/>
      <c r="T39"/>
      <c r="U39"/>
      <c r="V39"/>
      <c r="W39"/>
      <c r="X39"/>
      <c r="Y39"/>
      <c r="Z39"/>
      <c r="AA39"/>
    </row>
    <row r="40" spans="6:27" x14ac:dyDescent="0.25">
      <c r="H40"/>
      <c r="I40" s="469"/>
      <c r="J40"/>
      <c r="K40"/>
      <c r="L40"/>
      <c r="M40"/>
      <c r="N40"/>
      <c r="O40"/>
      <c r="P40"/>
      <c r="Q40" s="208"/>
      <c r="R40" s="207"/>
      <c r="T40"/>
      <c r="U40"/>
      <c r="V40"/>
      <c r="W40"/>
      <c r="X40"/>
      <c r="Y40"/>
      <c r="Z40"/>
      <c r="AA40"/>
    </row>
    <row r="41" spans="6:27" x14ac:dyDescent="0.25">
      <c r="H41"/>
      <c r="I41" s="469"/>
      <c r="J41"/>
      <c r="K41"/>
      <c r="L41"/>
      <c r="M41"/>
      <c r="N41"/>
      <c r="O41"/>
      <c r="P41"/>
      <c r="Q41" s="208"/>
      <c r="R41" s="207"/>
      <c r="T41"/>
      <c r="U41"/>
      <c r="V41"/>
      <c r="W41"/>
      <c r="X41"/>
      <c r="Y41"/>
      <c r="Z41"/>
      <c r="AA41"/>
    </row>
    <row r="42" spans="6:27" x14ac:dyDescent="0.25">
      <c r="H42"/>
      <c r="I42" s="470"/>
      <c r="J42"/>
      <c r="K42"/>
      <c r="L42"/>
      <c r="M42"/>
      <c r="N42"/>
      <c r="O42"/>
      <c r="P42"/>
      <c r="Q42" s="208"/>
      <c r="R42" s="207"/>
      <c r="T42"/>
    </row>
    <row r="43" spans="6:27" x14ac:dyDescent="0.25">
      <c r="H43"/>
      <c r="I43" s="469"/>
      <c r="J43"/>
      <c r="K43"/>
      <c r="L43"/>
      <c r="M43"/>
      <c r="N43"/>
      <c r="O43"/>
      <c r="P43"/>
      <c r="Q43" s="208"/>
      <c r="R43" s="207"/>
      <c r="T43"/>
    </row>
    <row r="44" spans="6:27" x14ac:dyDescent="0.25">
      <c r="H44"/>
      <c r="I44" s="469"/>
      <c r="J44"/>
      <c r="K44"/>
      <c r="L44"/>
      <c r="M44"/>
      <c r="N44"/>
      <c r="O44"/>
      <c r="P44"/>
      <c r="Q44" s="208"/>
      <c r="R44" s="207"/>
      <c r="T44"/>
    </row>
    <row r="45" spans="6:27" x14ac:dyDescent="0.25">
      <c r="H45"/>
      <c r="I45" s="470"/>
      <c r="J45"/>
      <c r="K45"/>
      <c r="L45"/>
      <c r="M45"/>
      <c r="N45"/>
      <c r="O45"/>
      <c r="P45"/>
      <c r="Q45" s="208"/>
      <c r="R45" s="207"/>
      <c r="T45"/>
    </row>
    <row r="46" spans="6:27" x14ac:dyDescent="0.25">
      <c r="H46"/>
      <c r="I46" s="469"/>
      <c r="J46"/>
      <c r="K46"/>
      <c r="L46"/>
      <c r="M46"/>
      <c r="N46"/>
      <c r="O46"/>
      <c r="P46"/>
      <c r="T46"/>
    </row>
    <row r="47" spans="6:27" x14ac:dyDescent="0.25">
      <c r="H47"/>
      <c r="I47" s="469"/>
      <c r="J47"/>
      <c r="K47"/>
      <c r="L47"/>
      <c r="M47"/>
      <c r="N47"/>
      <c r="O47"/>
      <c r="P47"/>
      <c r="T47"/>
    </row>
    <row r="48" spans="6:27" x14ac:dyDescent="0.25">
      <c r="H48"/>
      <c r="I48" s="470"/>
      <c r="J48"/>
      <c r="K48"/>
      <c r="L48"/>
      <c r="M48"/>
      <c r="N48"/>
      <c r="O48"/>
      <c r="P48"/>
      <c r="T48"/>
    </row>
    <row r="49" spans="8:20" x14ac:dyDescent="0.25">
      <c r="H49"/>
      <c r="I49" s="469"/>
      <c r="J49"/>
      <c r="K49"/>
      <c r="L49"/>
      <c r="M49"/>
      <c r="N49"/>
      <c r="O49"/>
      <c r="P49"/>
      <c r="T49"/>
    </row>
    <row r="50" spans="8:20" x14ac:dyDescent="0.25">
      <c r="H50"/>
      <c r="I50" s="469"/>
      <c r="J50"/>
      <c r="K50"/>
      <c r="L50"/>
      <c r="M50"/>
      <c r="N50"/>
      <c r="O50"/>
      <c r="P50"/>
      <c r="T50"/>
    </row>
    <row r="51" spans="8:20" x14ac:dyDescent="0.25">
      <c r="H51"/>
      <c r="I51" s="470"/>
      <c r="J51"/>
      <c r="K51"/>
      <c r="L51"/>
      <c r="M51"/>
      <c r="N51"/>
      <c r="O51"/>
      <c r="P51"/>
      <c r="T51"/>
    </row>
    <row r="52" spans="8:20" x14ac:dyDescent="0.25">
      <c r="H52"/>
      <c r="I52" s="469"/>
      <c r="J52"/>
      <c r="K52"/>
      <c r="L52"/>
      <c r="M52"/>
      <c r="N52"/>
      <c r="O52"/>
      <c r="P52"/>
      <c r="T52"/>
    </row>
    <row r="53" spans="8:20" x14ac:dyDescent="0.25">
      <c r="H53"/>
      <c r="I53" s="469"/>
      <c r="J53"/>
      <c r="K53"/>
      <c r="L53"/>
      <c r="M53"/>
      <c r="N53"/>
      <c r="O53"/>
      <c r="P53"/>
      <c r="T53"/>
    </row>
    <row r="54" spans="8:20" x14ac:dyDescent="0.25">
      <c r="H54"/>
      <c r="I54" s="470"/>
      <c r="J54"/>
      <c r="K54"/>
      <c r="L54"/>
      <c r="M54"/>
      <c r="N54"/>
      <c r="O54"/>
      <c r="P54"/>
      <c r="T54"/>
    </row>
    <row r="55" spans="8:20" x14ac:dyDescent="0.25">
      <c r="H55"/>
      <c r="I55" s="470"/>
      <c r="J55"/>
      <c r="K55"/>
      <c r="L55"/>
      <c r="M55"/>
      <c r="N55"/>
      <c r="O55"/>
      <c r="P55"/>
      <c r="T55"/>
    </row>
    <row r="56" spans="8:20" x14ac:dyDescent="0.25">
      <c r="H56"/>
      <c r="I56" s="469"/>
      <c r="J56"/>
      <c r="K56"/>
      <c r="L56"/>
      <c r="M56"/>
      <c r="N56"/>
      <c r="O56"/>
      <c r="P56"/>
    </row>
    <row r="57" spans="8:20" x14ac:dyDescent="0.25">
      <c r="H57"/>
      <c r="I57" s="469"/>
      <c r="J57"/>
      <c r="K57"/>
      <c r="L57"/>
      <c r="M57"/>
      <c r="N57"/>
      <c r="O57"/>
      <c r="P57"/>
    </row>
    <row r="58" spans="8:20" x14ac:dyDescent="0.25">
      <c r="H58"/>
      <c r="I58" s="470"/>
      <c r="J58"/>
      <c r="K58"/>
      <c r="L58"/>
      <c r="M58"/>
      <c r="N58"/>
      <c r="O58"/>
      <c r="P58"/>
    </row>
    <row r="59" spans="8:20" x14ac:dyDescent="0.25">
      <c r="H59"/>
      <c r="I59" s="469"/>
      <c r="J59"/>
      <c r="K59"/>
    </row>
    <row r="60" spans="8:20" x14ac:dyDescent="0.25">
      <c r="H60"/>
      <c r="I60" s="469"/>
      <c r="J60"/>
      <c r="K60"/>
    </row>
    <row r="61" spans="8:20" x14ac:dyDescent="0.25">
      <c r="H61"/>
      <c r="I61" s="470"/>
      <c r="J61"/>
      <c r="K61"/>
    </row>
    <row r="62" spans="8:20" x14ac:dyDescent="0.25">
      <c r="H62"/>
      <c r="I62" s="469"/>
      <c r="J62"/>
      <c r="K62"/>
    </row>
    <row r="63" spans="8:20" x14ac:dyDescent="0.25">
      <c r="H63"/>
      <c r="I63" s="469"/>
      <c r="J63"/>
      <c r="K63"/>
    </row>
    <row r="64" spans="8:20" x14ac:dyDescent="0.25">
      <c r="H64"/>
      <c r="I64" s="470"/>
      <c r="J64"/>
      <c r="K64"/>
    </row>
    <row r="65" spans="8:11" x14ac:dyDescent="0.25">
      <c r="H65"/>
      <c r="I65" s="469"/>
      <c r="J65"/>
      <c r="K65"/>
    </row>
    <row r="66" spans="8:11" x14ac:dyDescent="0.25">
      <c r="H66"/>
      <c r="I66" s="469"/>
      <c r="J66"/>
      <c r="K66"/>
    </row>
    <row r="67" spans="8:11" x14ac:dyDescent="0.25">
      <c r="H67"/>
      <c r="I67"/>
      <c r="J67"/>
      <c r="K67"/>
    </row>
    <row r="68" spans="8:11" x14ac:dyDescent="0.25">
      <c r="H68"/>
      <c r="I68"/>
      <c r="J68"/>
      <c r="K68"/>
    </row>
    <row r="69" spans="8:11" x14ac:dyDescent="0.25">
      <c r="H69"/>
      <c r="I69"/>
      <c r="J69"/>
      <c r="K69"/>
    </row>
    <row r="70" spans="8:11" x14ac:dyDescent="0.25">
      <c r="H70"/>
      <c r="I70"/>
      <c r="J70"/>
      <c r="K70"/>
    </row>
    <row r="71" spans="8:11" x14ac:dyDescent="0.25">
      <c r="H71"/>
      <c r="I71"/>
      <c r="J71"/>
      <c r="K71"/>
    </row>
    <row r="72" spans="8:11" x14ac:dyDescent="0.25">
      <c r="I72"/>
      <c r="J72"/>
      <c r="K72"/>
    </row>
    <row r="73" spans="8:11" x14ac:dyDescent="0.25">
      <c r="I73"/>
      <c r="J73"/>
      <c r="K73"/>
    </row>
    <row r="74" spans="8:11" x14ac:dyDescent="0.25">
      <c r="I74"/>
      <c r="J74"/>
      <c r="K74"/>
    </row>
    <row r="75" spans="8:11" x14ac:dyDescent="0.25">
      <c r="I75"/>
      <c r="J75"/>
      <c r="K75"/>
    </row>
    <row r="76" spans="8:11" x14ac:dyDescent="0.25">
      <c r="I76"/>
      <c r="J76"/>
      <c r="K76"/>
    </row>
    <row r="77" spans="8:11" x14ac:dyDescent="0.25">
      <c r="I77"/>
      <c r="J77"/>
      <c r="K77"/>
    </row>
    <row r="78" spans="8:11" x14ac:dyDescent="0.25">
      <c r="I78"/>
      <c r="J78"/>
      <c r="K78"/>
    </row>
    <row r="79" spans="8:11" x14ac:dyDescent="0.25">
      <c r="I79"/>
      <c r="J79"/>
      <c r="K79"/>
    </row>
    <row r="80" spans="8:11" x14ac:dyDescent="0.25">
      <c r="I80"/>
      <c r="J80"/>
      <c r="K80"/>
    </row>
  </sheetData>
  <autoFilter ref="H4:R19" xr:uid="{00000000-0009-0000-0000-000006000000}">
    <sortState xmlns:xlrd2="http://schemas.microsoft.com/office/spreadsheetml/2017/richdata2" ref="H5:R19">
      <sortCondition ref="J4:J19"/>
    </sortState>
  </autoFilter>
  <conditionalFormatting sqref="H5:I20">
    <cfRule type="cellIs" dxfId="22" priority="17" operator="greaterThan">
      <formula>0.01</formula>
    </cfRule>
  </conditionalFormatting>
  <conditionalFormatting sqref="J5:J25">
    <cfRule type="colorScale" priority="16">
      <colorScale>
        <cfvo type="min"/>
        <cfvo type="percentile" val="20"/>
        <cfvo type="max"/>
        <color theme="6" tint="0.59999389629810485"/>
        <color theme="9" tint="0.79998168889431442"/>
        <color theme="9" tint="0.59999389629810485"/>
      </colorScale>
    </cfRule>
  </conditionalFormatting>
  <conditionalFormatting sqref="O59:O1048576 O5:O20 O22:O25">
    <cfRule type="containsText" dxfId="21" priority="13" operator="containsText" text="tax">
      <formula>NOT(ISERROR(SEARCH("tax",O5)))</formula>
    </cfRule>
  </conditionalFormatting>
  <conditionalFormatting sqref="F1:F3 F5:F1048576">
    <cfRule type="cellIs" dxfId="20" priority="12" operator="equal">
      <formula>0</formula>
    </cfRule>
  </conditionalFormatting>
  <conditionalFormatting sqref="H44:H47">
    <cfRule type="cellIs" dxfId="19" priority="10" operator="equal">
      <formula>0</formula>
    </cfRule>
  </conditionalFormatting>
  <conditionalFormatting sqref="F1:F1048576">
    <cfRule type="cellIs" dxfId="18" priority="8" operator="lessThan">
      <formula>0</formula>
    </cfRule>
    <cfRule type="cellIs" dxfId="17" priority="9" operator="greaterThan">
      <formula>0</formula>
    </cfRule>
  </conditionalFormatting>
  <conditionalFormatting sqref="R1:R20">
    <cfRule type="containsText" dxfId="16" priority="2" operator="containsText" text="PT">
      <formula>NOT(ISERROR(SEARCH("PT",R1)))</formula>
    </cfRule>
  </conditionalFormatting>
  <conditionalFormatting sqref="L5:L19">
    <cfRule type="containsText" dxfId="15" priority="1" operator="containsText" text="6230">
      <formula>NOT(ISERROR(SEARCH("6230",L5)))</formula>
    </cfRule>
  </conditionalFormatting>
  <hyperlinks>
    <hyperlink ref="A2" location="INDEX!A1" display="IND" xr:uid="{00000000-0004-0000-0600-000000000000}"/>
  </hyperlink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AM68"/>
  <sheetViews>
    <sheetView zoomScale="130" zoomScaleNormal="130" workbookViewId="0"/>
  </sheetViews>
  <sheetFormatPr defaultColWidth="9.140625" defaultRowHeight="15" x14ac:dyDescent="0.25"/>
  <cols>
    <col min="1" max="1" width="9.140625" style="223"/>
    <col min="2" max="2" width="13.140625" style="223" bestFit="1" customWidth="1"/>
    <col min="3" max="3" width="11.28515625" style="223" bestFit="1" customWidth="1"/>
    <col min="4" max="4" width="13.7109375" style="223" bestFit="1" customWidth="1"/>
    <col min="5" max="5" width="11.5703125" style="223" bestFit="1" customWidth="1"/>
    <col min="6" max="6" width="8.7109375" style="474" customWidth="1"/>
    <col min="7" max="7" width="9.140625" style="223"/>
    <col min="8" max="9" width="13.140625" style="223" bestFit="1" customWidth="1"/>
    <col min="10" max="10" width="11.28515625" style="223" bestFit="1" customWidth="1"/>
    <col min="11" max="11" width="12.140625" style="223" bestFit="1" customWidth="1"/>
    <col min="12" max="12" width="13.140625" style="223" bestFit="1" customWidth="1"/>
    <col min="13" max="13" width="11.28515625" style="223" bestFit="1" customWidth="1"/>
    <col min="14" max="14" width="11.140625" style="223" bestFit="1" customWidth="1"/>
    <col min="15" max="15" width="11" style="223" bestFit="1" customWidth="1"/>
    <col min="16" max="16" width="8.140625" style="223" bestFit="1" customWidth="1"/>
    <col min="17" max="17" width="10.28515625" style="223" bestFit="1" customWidth="1"/>
    <col min="18" max="18" width="11.28515625" style="223" bestFit="1" customWidth="1"/>
    <col min="19" max="19" width="7.140625" style="223" bestFit="1" customWidth="1"/>
    <col min="20" max="20" width="10.7109375" style="223" bestFit="1" customWidth="1"/>
    <col min="21" max="21" width="11.140625" style="223" customWidth="1"/>
    <col min="22" max="22" width="8.28515625" style="223" customWidth="1"/>
    <col min="23" max="23" width="11" style="223" bestFit="1" customWidth="1"/>
    <col min="24" max="24" width="9.85546875" style="223" customWidth="1"/>
    <col min="25" max="25" width="5.5703125" style="223" bestFit="1" customWidth="1"/>
    <col min="26" max="26" width="6.42578125" style="223" customWidth="1"/>
    <col min="27" max="27" width="11.28515625" style="223" customWidth="1"/>
    <col min="28" max="28" width="12.28515625" style="223" customWidth="1"/>
    <col min="29" max="29" width="7.85546875" style="223" customWidth="1"/>
    <col min="30" max="30" width="10.85546875" style="223" customWidth="1"/>
    <col min="31" max="31" width="6.140625" style="223" customWidth="1"/>
    <col min="32" max="32" width="13.42578125" style="223" bestFit="1" customWidth="1"/>
    <col min="33" max="33" width="11.5703125" style="223" bestFit="1" customWidth="1"/>
    <col min="34" max="34" width="14.7109375" style="223" bestFit="1" customWidth="1"/>
    <col min="35" max="35" width="11.28515625" style="223" bestFit="1" customWidth="1"/>
    <col min="36" max="16384" width="9.140625" style="223"/>
  </cols>
  <sheetData>
    <row r="1" spans="1:39" x14ac:dyDescent="0.25">
      <c r="A1" s="219"/>
      <c r="B1" s="579" t="s">
        <v>319</v>
      </c>
      <c r="C1" s="580" t="s">
        <v>320</v>
      </c>
      <c r="D1" s="580" t="s">
        <v>321</v>
      </c>
      <c r="E1" s="581" t="s">
        <v>84</v>
      </c>
      <c r="F1" s="582" t="s">
        <v>326</v>
      </c>
      <c r="G1" s="219"/>
      <c r="H1" s="219" t="s">
        <v>1838</v>
      </c>
      <c r="I1" s="219"/>
      <c r="J1" s="219"/>
      <c r="K1" s="219"/>
      <c r="L1" s="219"/>
      <c r="M1" s="219"/>
      <c r="N1" s="219">
        <v>1</v>
      </c>
      <c r="O1" s="553" t="s">
        <v>383</v>
      </c>
      <c r="P1" s="543"/>
      <c r="Q1" s="543"/>
      <c r="R1" s="554"/>
      <c r="S1" s="554"/>
      <c r="T1" s="555"/>
      <c r="U1" s="219"/>
      <c r="V1" s="602"/>
      <c r="W1" s="219"/>
      <c r="X1" s="219"/>
      <c r="Y1" s="219"/>
      <c r="Z1" s="219"/>
      <c r="AA1" s="219"/>
      <c r="AB1" s="219"/>
      <c r="AC1" s="219"/>
      <c r="AD1" s="219"/>
      <c r="AM1" s="223" t="s">
        <v>205</v>
      </c>
    </row>
    <row r="2" spans="1:39" x14ac:dyDescent="0.25">
      <c r="A2" s="584"/>
      <c r="B2" s="230" t="s">
        <v>308</v>
      </c>
      <c r="C2" s="228">
        <v>186.57</v>
      </c>
      <c r="D2" s="228" t="s">
        <v>309</v>
      </c>
      <c r="E2" s="229">
        <v>42444</v>
      </c>
      <c r="F2" s="231" t="s">
        <v>322</v>
      </c>
      <c r="G2" s="584"/>
      <c r="H2" s="219" t="s">
        <v>327</v>
      </c>
      <c r="I2" s="219"/>
      <c r="J2" s="219"/>
      <c r="K2" s="219"/>
      <c r="L2" s="219"/>
      <c r="M2" s="219"/>
      <c r="N2" s="219"/>
      <c r="O2" s="544"/>
      <c r="P2" s="560" t="s">
        <v>317</v>
      </c>
      <c r="Q2" s="560" t="s">
        <v>311</v>
      </c>
      <c r="R2" s="554" t="s">
        <v>314</v>
      </c>
      <c r="S2" s="555" t="s">
        <v>309</v>
      </c>
      <c r="T2" s="560" t="s">
        <v>1810</v>
      </c>
      <c r="U2" s="219"/>
      <c r="V2" s="602"/>
      <c r="W2" s="219"/>
      <c r="X2" s="219"/>
      <c r="Y2" s="219"/>
      <c r="Z2" s="219"/>
      <c r="AA2" s="219"/>
      <c r="AB2" s="219"/>
      <c r="AC2" s="219"/>
      <c r="AD2" s="219"/>
    </row>
    <row r="3" spans="1:39" x14ac:dyDescent="0.25">
      <c r="A3" s="584"/>
      <c r="B3" s="230" t="s">
        <v>1839</v>
      </c>
      <c r="C3" s="228">
        <v>29.7</v>
      </c>
      <c r="D3" s="228" t="s">
        <v>309</v>
      </c>
      <c r="E3" s="229">
        <v>39474</v>
      </c>
      <c r="F3" s="231" t="s">
        <v>323</v>
      </c>
      <c r="G3" s="219"/>
      <c r="H3" s="219" t="s">
        <v>1837</v>
      </c>
      <c r="I3" s="219"/>
      <c r="J3" s="219"/>
      <c r="K3" s="219"/>
      <c r="L3" s="219" t="s">
        <v>329</v>
      </c>
      <c r="M3" s="219"/>
      <c r="N3" s="219"/>
      <c r="O3" s="556" t="s">
        <v>322</v>
      </c>
      <c r="P3" s="548">
        <v>39.14</v>
      </c>
      <c r="Q3" s="549">
        <v>36</v>
      </c>
      <c r="R3" s="549">
        <v>6</v>
      </c>
      <c r="S3" s="549">
        <v>245.09</v>
      </c>
      <c r="T3" s="550">
        <v>326.23</v>
      </c>
      <c r="U3" s="219"/>
      <c r="V3" s="602">
        <v>2</v>
      </c>
      <c r="W3" s="603"/>
      <c r="X3" s="596" t="s">
        <v>1880</v>
      </c>
      <c r="Y3" s="597" t="s">
        <v>1881</v>
      </c>
      <c r="Z3" s="219"/>
      <c r="AA3" s="219"/>
      <c r="AB3" s="219"/>
      <c r="AC3" s="219"/>
      <c r="AD3" s="219"/>
    </row>
    <row r="4" spans="1:39" x14ac:dyDescent="0.25">
      <c r="A4" s="584"/>
      <c r="B4" s="230" t="s">
        <v>308</v>
      </c>
      <c r="C4" s="228">
        <v>130.34</v>
      </c>
      <c r="D4" s="228" t="s">
        <v>309</v>
      </c>
      <c r="E4" s="229">
        <v>39481</v>
      </c>
      <c r="F4" s="231" t="s">
        <v>323</v>
      </c>
      <c r="G4" s="219"/>
      <c r="H4" s="219" t="s">
        <v>1814</v>
      </c>
      <c r="I4" s="219"/>
      <c r="J4" s="219"/>
      <c r="K4" s="219"/>
      <c r="L4" s="219"/>
      <c r="M4" s="219"/>
      <c r="N4" s="219"/>
      <c r="O4" s="557" t="s">
        <v>324</v>
      </c>
      <c r="P4" s="551"/>
      <c r="Q4" s="542"/>
      <c r="R4" s="542"/>
      <c r="S4" s="542">
        <v>49.48</v>
      </c>
      <c r="T4" s="545">
        <v>49.48</v>
      </c>
      <c r="U4" s="219"/>
      <c r="V4" s="602"/>
      <c r="W4" s="593" t="s">
        <v>1835</v>
      </c>
      <c r="X4" s="598">
        <v>201.62</v>
      </c>
      <c r="Y4" s="592">
        <v>0.56673038003148191</v>
      </c>
      <c r="Z4" s="219"/>
      <c r="AA4" s="219"/>
      <c r="AB4" s="219"/>
      <c r="AC4" s="219"/>
      <c r="AD4" s="219"/>
    </row>
    <row r="5" spans="1:39" x14ac:dyDescent="0.25">
      <c r="A5" s="584"/>
      <c r="B5" s="230" t="s">
        <v>310</v>
      </c>
      <c r="C5" s="228">
        <v>18</v>
      </c>
      <c r="D5" s="228" t="s">
        <v>311</v>
      </c>
      <c r="E5" s="229">
        <v>42923</v>
      </c>
      <c r="F5" s="231" t="s">
        <v>193</v>
      </c>
      <c r="G5" s="219"/>
      <c r="H5" s="219" t="s">
        <v>330</v>
      </c>
      <c r="I5" s="219"/>
      <c r="J5" s="219"/>
      <c r="K5" s="219"/>
      <c r="L5" s="219"/>
      <c r="M5" s="219"/>
      <c r="N5" s="219"/>
      <c r="O5" s="557" t="s">
        <v>193</v>
      </c>
      <c r="P5" s="551">
        <v>30</v>
      </c>
      <c r="Q5" s="542">
        <v>41</v>
      </c>
      <c r="R5" s="542">
        <v>6</v>
      </c>
      <c r="S5" s="542"/>
      <c r="T5" s="545">
        <v>77</v>
      </c>
      <c r="U5" s="219"/>
      <c r="V5" s="602"/>
      <c r="W5" s="594" t="s">
        <v>1836</v>
      </c>
      <c r="X5" s="599">
        <v>154.13999999999999</v>
      </c>
      <c r="Y5" s="590">
        <v>0.43326961996851809</v>
      </c>
      <c r="Z5" s="219"/>
      <c r="AA5" s="219"/>
      <c r="AB5" s="219"/>
      <c r="AC5" s="219"/>
      <c r="AD5" s="219"/>
    </row>
    <row r="6" spans="1:39" x14ac:dyDescent="0.25">
      <c r="A6" s="584"/>
      <c r="B6" s="230" t="s">
        <v>310</v>
      </c>
      <c r="C6" s="228">
        <v>18</v>
      </c>
      <c r="D6" s="228" t="s">
        <v>311</v>
      </c>
      <c r="E6" s="229">
        <v>42956</v>
      </c>
      <c r="F6" s="231" t="s">
        <v>193</v>
      </c>
      <c r="G6" s="219"/>
      <c r="H6" s="219" t="s">
        <v>1883</v>
      </c>
      <c r="I6" s="219"/>
      <c r="J6" s="219"/>
      <c r="K6" s="219"/>
      <c r="L6" s="219"/>
      <c r="M6" s="219"/>
      <c r="N6" s="219"/>
      <c r="O6" s="557" t="s">
        <v>323</v>
      </c>
      <c r="P6" s="551"/>
      <c r="Q6" s="542"/>
      <c r="R6" s="542"/>
      <c r="S6" s="542">
        <v>191.70999999999998</v>
      </c>
      <c r="T6" s="545">
        <v>191.70999999999998</v>
      </c>
      <c r="U6" s="219"/>
      <c r="V6" s="602"/>
      <c r="W6" s="595" t="s">
        <v>1810</v>
      </c>
      <c r="X6" s="600">
        <v>355.76</v>
      </c>
      <c r="Y6" s="591">
        <v>1</v>
      </c>
      <c r="Z6" s="219"/>
      <c r="AA6" s="219"/>
      <c r="AB6" s="219"/>
      <c r="AC6" s="219"/>
      <c r="AD6" s="219"/>
    </row>
    <row r="7" spans="1:39" x14ac:dyDescent="0.25">
      <c r="A7" s="584"/>
      <c r="B7" s="230" t="s">
        <v>312</v>
      </c>
      <c r="C7" s="228">
        <v>18</v>
      </c>
      <c r="D7" s="228" t="s">
        <v>311</v>
      </c>
      <c r="E7" s="229">
        <v>43071</v>
      </c>
      <c r="F7" s="231" t="s">
        <v>322</v>
      </c>
      <c r="G7" s="219"/>
      <c r="H7" s="219" t="s">
        <v>1884</v>
      </c>
      <c r="I7" s="219"/>
      <c r="J7" s="219"/>
      <c r="K7" s="219"/>
      <c r="L7" s="219"/>
      <c r="M7" s="219"/>
      <c r="N7" s="219"/>
      <c r="O7" s="558" t="s">
        <v>325</v>
      </c>
      <c r="P7" s="551"/>
      <c r="Q7" s="542">
        <v>20</v>
      </c>
      <c r="R7" s="542"/>
      <c r="S7" s="542"/>
      <c r="T7" s="545">
        <v>20</v>
      </c>
      <c r="U7" s="219"/>
      <c r="V7" s="602"/>
      <c r="W7" s="219"/>
      <c r="X7" s="219"/>
      <c r="Y7" s="219"/>
      <c r="Z7" s="219"/>
      <c r="AA7" s="219"/>
      <c r="AB7" s="219"/>
      <c r="AC7" s="219"/>
      <c r="AD7" s="219"/>
    </row>
    <row r="8" spans="1:39" x14ac:dyDescent="0.25">
      <c r="A8" s="584"/>
      <c r="B8" s="230" t="s">
        <v>310</v>
      </c>
      <c r="C8" s="228">
        <v>18</v>
      </c>
      <c r="D8" s="228" t="s">
        <v>311</v>
      </c>
      <c r="E8" s="229">
        <v>41245</v>
      </c>
      <c r="F8" s="231" t="s">
        <v>322</v>
      </c>
      <c r="G8" s="219"/>
      <c r="H8" s="219" t="s">
        <v>1885</v>
      </c>
      <c r="I8" s="219"/>
      <c r="J8" s="219"/>
      <c r="K8" s="219"/>
      <c r="L8" s="219"/>
      <c r="M8" s="219"/>
      <c r="N8" s="219"/>
      <c r="O8" s="559" t="s">
        <v>1810</v>
      </c>
      <c r="P8" s="552">
        <v>69.14</v>
      </c>
      <c r="Q8" s="546">
        <v>97</v>
      </c>
      <c r="R8" s="546">
        <v>12</v>
      </c>
      <c r="S8" s="546">
        <v>486.28</v>
      </c>
      <c r="T8" s="547">
        <v>664.42000000000007</v>
      </c>
      <c r="U8" s="219"/>
      <c r="V8" s="602"/>
      <c r="W8" s="219"/>
      <c r="X8" s="219"/>
      <c r="Y8" s="219"/>
      <c r="Z8" s="219"/>
      <c r="AA8" s="219"/>
      <c r="AB8" s="219"/>
      <c r="AC8" s="219"/>
      <c r="AD8" s="219"/>
    </row>
    <row r="9" spans="1:39" x14ac:dyDescent="0.25">
      <c r="A9" s="584"/>
      <c r="B9" s="230" t="s">
        <v>313</v>
      </c>
      <c r="C9" s="228">
        <v>6</v>
      </c>
      <c r="D9" s="228" t="s">
        <v>314</v>
      </c>
      <c r="E9" s="229">
        <v>42040</v>
      </c>
      <c r="F9" s="231" t="s">
        <v>193</v>
      </c>
      <c r="G9" s="219"/>
      <c r="H9" s="584" t="s">
        <v>1886</v>
      </c>
      <c r="I9" s="219"/>
      <c r="J9" s="219"/>
      <c r="K9" s="601" t="s">
        <v>1887</v>
      </c>
      <c r="L9" s="219"/>
      <c r="M9" s="219"/>
      <c r="N9" s="219"/>
      <c r="O9" s="219"/>
      <c r="P9" s="219"/>
      <c r="Q9" s="219"/>
      <c r="R9" s="219"/>
      <c r="S9" s="219"/>
      <c r="T9" s="219"/>
      <c r="U9" s="219"/>
      <c r="V9" s="602"/>
      <c r="W9" s="219"/>
      <c r="X9" s="219"/>
      <c r="Y9" s="219"/>
      <c r="Z9" s="219"/>
      <c r="AA9" s="219"/>
      <c r="AB9" s="219"/>
      <c r="AC9" s="219"/>
      <c r="AD9" s="219"/>
    </row>
    <row r="10" spans="1:39" x14ac:dyDescent="0.25">
      <c r="A10" s="584"/>
      <c r="B10" s="230" t="s">
        <v>313</v>
      </c>
      <c r="C10" s="228">
        <v>6</v>
      </c>
      <c r="D10" s="228" t="s">
        <v>314</v>
      </c>
      <c r="E10" s="229">
        <v>39848</v>
      </c>
      <c r="F10" s="231" t="s">
        <v>322</v>
      </c>
      <c r="G10" s="219"/>
      <c r="R10"/>
      <c r="S10"/>
      <c r="T10"/>
      <c r="U10"/>
      <c r="V10"/>
      <c r="W10"/>
      <c r="X10"/>
      <c r="Y10"/>
      <c r="Z10"/>
      <c r="AA10"/>
      <c r="AB10"/>
      <c r="AC10"/>
      <c r="AD10"/>
      <c r="AE10"/>
      <c r="AF10"/>
      <c r="AG10"/>
      <c r="AH10"/>
      <c r="AI10"/>
    </row>
    <row r="11" spans="1:39" x14ac:dyDescent="0.25">
      <c r="A11" s="584"/>
      <c r="B11" s="230" t="s">
        <v>308</v>
      </c>
      <c r="C11" s="228">
        <v>49.48</v>
      </c>
      <c r="D11" s="228" t="s">
        <v>309</v>
      </c>
      <c r="E11" s="229">
        <v>41309</v>
      </c>
      <c r="F11" s="231" t="s">
        <v>324</v>
      </c>
      <c r="G11" s="219"/>
      <c r="N11"/>
      <c r="O11"/>
      <c r="P11"/>
      <c r="Q11"/>
      <c r="R11"/>
      <c r="S11"/>
      <c r="T11"/>
      <c r="U11"/>
      <c r="V11"/>
      <c r="W11"/>
      <c r="X11"/>
      <c r="Y11"/>
      <c r="Z11"/>
      <c r="AA11"/>
      <c r="AB11"/>
      <c r="AC11"/>
      <c r="AD11"/>
      <c r="AE11"/>
      <c r="AF11"/>
      <c r="AG11"/>
      <c r="AH11"/>
      <c r="AI11"/>
    </row>
    <row r="12" spans="1:39" x14ac:dyDescent="0.25">
      <c r="A12" s="584"/>
      <c r="B12" s="230" t="s">
        <v>309</v>
      </c>
      <c r="C12" s="228">
        <v>17.54</v>
      </c>
      <c r="D12" s="228" t="s">
        <v>309</v>
      </c>
      <c r="E12" s="229">
        <v>43053</v>
      </c>
      <c r="F12" s="231" t="s">
        <v>323</v>
      </c>
      <c r="G12" s="219"/>
      <c r="O12"/>
      <c r="P12"/>
      <c r="Q12"/>
      <c r="R12"/>
      <c r="S12"/>
      <c r="T12"/>
      <c r="U12"/>
      <c r="V12"/>
      <c r="W12"/>
      <c r="X12"/>
      <c r="Y12"/>
      <c r="Z12"/>
      <c r="AA12"/>
      <c r="AB12"/>
      <c r="AC12"/>
      <c r="AD12"/>
      <c r="AE12"/>
      <c r="AF12"/>
      <c r="AG12"/>
      <c r="AH12"/>
      <c r="AI12"/>
    </row>
    <row r="13" spans="1:39" x14ac:dyDescent="0.25">
      <c r="A13" s="584"/>
      <c r="B13" s="230" t="s">
        <v>309</v>
      </c>
      <c r="C13" s="228">
        <v>14.13</v>
      </c>
      <c r="D13" s="228" t="s">
        <v>309</v>
      </c>
      <c r="E13" s="229">
        <v>43053</v>
      </c>
      <c r="F13" s="231" t="s">
        <v>323</v>
      </c>
      <c r="G13" s="219"/>
      <c r="O13"/>
      <c r="P13"/>
      <c r="Q13"/>
      <c r="R13"/>
      <c r="S13"/>
      <c r="T13"/>
      <c r="U13"/>
      <c r="V13"/>
      <c r="W13"/>
      <c r="X13"/>
      <c r="Y13"/>
      <c r="Z13"/>
      <c r="AA13"/>
      <c r="AB13"/>
      <c r="AC13"/>
      <c r="AD13"/>
      <c r="AE13"/>
      <c r="AF13"/>
      <c r="AG13"/>
      <c r="AH13"/>
      <c r="AI13"/>
    </row>
    <row r="14" spans="1:39" x14ac:dyDescent="0.25">
      <c r="A14" s="584"/>
      <c r="B14" s="230" t="s">
        <v>315</v>
      </c>
      <c r="C14" s="228">
        <v>20</v>
      </c>
      <c r="D14" s="228" t="s">
        <v>311</v>
      </c>
      <c r="E14" s="229">
        <v>42967</v>
      </c>
      <c r="F14" s="231" t="s">
        <v>325</v>
      </c>
      <c r="G14" s="219"/>
      <c r="O14"/>
      <c r="X14"/>
      <c r="Y14"/>
      <c r="Z14"/>
      <c r="AA14"/>
      <c r="AB14"/>
      <c r="AC14"/>
      <c r="AD14"/>
      <c r="AE14"/>
      <c r="AF14"/>
      <c r="AG14"/>
      <c r="AH14"/>
      <c r="AI14"/>
    </row>
    <row r="15" spans="1:39" x14ac:dyDescent="0.25">
      <c r="A15" s="584"/>
      <c r="B15" s="230" t="s">
        <v>315</v>
      </c>
      <c r="C15" s="228">
        <v>5</v>
      </c>
      <c r="D15" s="228" t="s">
        <v>311</v>
      </c>
      <c r="E15" s="229">
        <v>42408</v>
      </c>
      <c r="F15" s="231" t="s">
        <v>193</v>
      </c>
      <c r="G15" s="219"/>
      <c r="O15"/>
      <c r="X15"/>
      <c r="Y15"/>
      <c r="Z15"/>
      <c r="AA15"/>
      <c r="AB15"/>
      <c r="AC15"/>
      <c r="AD15"/>
      <c r="AE15"/>
      <c r="AF15"/>
      <c r="AG15"/>
      <c r="AH15"/>
      <c r="AI15"/>
    </row>
    <row r="16" spans="1:39" x14ac:dyDescent="0.25">
      <c r="A16" s="584"/>
      <c r="B16" s="230" t="s">
        <v>1840</v>
      </c>
      <c r="C16" s="228">
        <v>10.050000000000001</v>
      </c>
      <c r="D16" s="228" t="s">
        <v>309</v>
      </c>
      <c r="E16" s="229">
        <v>42406</v>
      </c>
      <c r="F16" s="231" t="s">
        <v>322</v>
      </c>
      <c r="G16" s="219"/>
      <c r="O16"/>
      <c r="X16"/>
      <c r="Y16"/>
      <c r="Z16"/>
      <c r="AA16"/>
      <c r="AB16"/>
      <c r="AC16"/>
      <c r="AD16"/>
      <c r="AE16"/>
      <c r="AF16"/>
      <c r="AG16"/>
      <c r="AH16"/>
      <c r="AI16"/>
    </row>
    <row r="17" spans="1:35" x14ac:dyDescent="0.25">
      <c r="A17" s="584"/>
      <c r="B17" s="230" t="s">
        <v>309</v>
      </c>
      <c r="C17" s="228">
        <v>48.47</v>
      </c>
      <c r="D17" s="228" t="s">
        <v>309</v>
      </c>
      <c r="E17" s="229">
        <v>42772</v>
      </c>
      <c r="F17" s="231" t="s">
        <v>322</v>
      </c>
      <c r="G17" s="219"/>
      <c r="O17"/>
      <c r="X17"/>
      <c r="Y17"/>
      <c r="Z17"/>
      <c r="AA17"/>
      <c r="AB17"/>
      <c r="AC17"/>
      <c r="AD17"/>
      <c r="AE17"/>
      <c r="AF17"/>
      <c r="AG17"/>
      <c r="AH17"/>
      <c r="AI17"/>
    </row>
    <row r="18" spans="1:35" x14ac:dyDescent="0.25">
      <c r="A18" s="584"/>
      <c r="B18" s="230" t="s">
        <v>316</v>
      </c>
      <c r="C18" s="228">
        <v>30</v>
      </c>
      <c r="D18" s="228" t="s">
        <v>317</v>
      </c>
      <c r="E18" s="229">
        <v>39851</v>
      </c>
      <c r="F18" s="231" t="s">
        <v>193</v>
      </c>
      <c r="G18" s="219"/>
      <c r="O18"/>
      <c r="X18"/>
      <c r="Y18"/>
      <c r="Z18"/>
      <c r="AA18"/>
      <c r="AB18"/>
      <c r="AC18"/>
      <c r="AD18"/>
    </row>
    <row r="19" spans="1:35" x14ac:dyDescent="0.25">
      <c r="A19" s="584"/>
      <c r="B19" s="223" t="s">
        <v>318</v>
      </c>
      <c r="C19" s="228">
        <v>39.14</v>
      </c>
      <c r="D19" s="228" t="s">
        <v>317</v>
      </c>
      <c r="E19" s="229">
        <v>39852</v>
      </c>
      <c r="F19" s="223" t="s">
        <v>322</v>
      </c>
      <c r="G19" s="219"/>
      <c r="O19"/>
      <c r="X19"/>
      <c r="Y19"/>
      <c r="Z19"/>
      <c r="AA19"/>
      <c r="AB19"/>
      <c r="AC19"/>
      <c r="AD19"/>
    </row>
    <row r="20" spans="1:35" x14ac:dyDescent="0.25">
      <c r="A20" s="219"/>
      <c r="B20" s="219"/>
      <c r="C20" s="219"/>
      <c r="D20" s="219"/>
      <c r="E20" s="219"/>
      <c r="F20" s="475"/>
      <c r="G20" s="219"/>
      <c r="I20"/>
      <c r="J20"/>
      <c r="K20"/>
      <c r="L20"/>
      <c r="M20"/>
      <c r="N20"/>
      <c r="O20"/>
    </row>
    <row r="21" spans="1:35" x14ac:dyDescent="0.25">
      <c r="F21" s="223"/>
      <c r="I21"/>
      <c r="J21"/>
      <c r="K21"/>
      <c r="L21"/>
      <c r="M21"/>
      <c r="N21"/>
    </row>
    <row r="22" spans="1:35" x14ac:dyDescent="0.25">
      <c r="F22" s="223"/>
    </row>
    <row r="23" spans="1:35" x14ac:dyDescent="0.25">
      <c r="B23" s="585"/>
      <c r="C23" s="589"/>
    </row>
    <row r="24" spans="1:35" x14ac:dyDescent="0.25">
      <c r="B24" s="585"/>
      <c r="C24" s="585"/>
    </row>
    <row r="25" spans="1:35" x14ac:dyDescent="0.25">
      <c r="B25" s="586"/>
      <c r="C25" s="586"/>
      <c r="D25"/>
      <c r="H25"/>
      <c r="I25"/>
      <c r="J25"/>
      <c r="K25"/>
      <c r="L25"/>
      <c r="M25"/>
      <c r="N25"/>
    </row>
    <row r="26" spans="1:35" x14ac:dyDescent="0.25">
      <c r="B26" s="587"/>
      <c r="C26" s="586"/>
      <c r="D26"/>
      <c r="H26"/>
      <c r="I26"/>
      <c r="J26"/>
      <c r="K26"/>
      <c r="L26"/>
      <c r="M26"/>
      <c r="N26"/>
    </row>
    <row r="27" spans="1:35" x14ac:dyDescent="0.25">
      <c r="B27" s="588"/>
      <c r="C27" s="586"/>
      <c r="D27"/>
      <c r="H27"/>
      <c r="I27"/>
      <c r="J27"/>
      <c r="K27"/>
      <c r="L27"/>
      <c r="M27"/>
      <c r="N27"/>
    </row>
    <row r="28" spans="1:35" x14ac:dyDescent="0.25">
      <c r="B28" s="587"/>
      <c r="C28" s="586"/>
      <c r="D28"/>
      <c r="H28"/>
      <c r="I28"/>
      <c r="J28"/>
      <c r="K28"/>
      <c r="L28"/>
      <c r="M28"/>
      <c r="N28"/>
    </row>
    <row r="29" spans="1:35" x14ac:dyDescent="0.25">
      <c r="B29" s="588"/>
      <c r="C29" s="586"/>
      <c r="D29"/>
      <c r="H29"/>
      <c r="I29"/>
      <c r="J29"/>
      <c r="K29"/>
      <c r="L29"/>
      <c r="M29"/>
      <c r="N29"/>
      <c r="O29"/>
      <c r="P29"/>
      <c r="Q29"/>
      <c r="R29"/>
    </row>
    <row r="30" spans="1:35" x14ac:dyDescent="0.25">
      <c r="B30" s="588"/>
      <c r="C30" s="586"/>
      <c r="D30"/>
      <c r="H30"/>
      <c r="I30"/>
      <c r="J30"/>
      <c r="K30"/>
      <c r="L30"/>
      <c r="M30"/>
      <c r="N30"/>
      <c r="O30"/>
      <c r="P30"/>
      <c r="Q30"/>
      <c r="R30"/>
    </row>
    <row r="31" spans="1:35" x14ac:dyDescent="0.25">
      <c r="B31" s="587"/>
      <c r="C31" s="586"/>
      <c r="D31"/>
      <c r="H31"/>
      <c r="I31"/>
      <c r="J31"/>
      <c r="K31"/>
      <c r="L31"/>
      <c r="M31"/>
      <c r="N31"/>
      <c r="O31"/>
      <c r="P31"/>
      <c r="Q31"/>
      <c r="R31"/>
    </row>
    <row r="32" spans="1:35" x14ac:dyDescent="0.25">
      <c r="B32" s="588"/>
      <c r="C32" s="586"/>
      <c r="D32"/>
      <c r="H32"/>
      <c r="I32"/>
      <c r="J32"/>
      <c r="K32"/>
      <c r="L32"/>
      <c r="M32"/>
      <c r="N32"/>
      <c r="O32"/>
      <c r="P32"/>
      <c r="Q32"/>
      <c r="R32"/>
    </row>
    <row r="33" spans="2:17" x14ac:dyDescent="0.25">
      <c r="B33" s="469"/>
      <c r="C33" s="187"/>
      <c r="D33"/>
      <c r="H33"/>
      <c r="I33"/>
      <c r="J33"/>
      <c r="K33"/>
      <c r="L33"/>
      <c r="M33"/>
      <c r="N33"/>
      <c r="O33"/>
      <c r="P33"/>
      <c r="Q33"/>
    </row>
    <row r="34" spans="2:17" x14ac:dyDescent="0.25">
      <c r="B34"/>
      <c r="C34"/>
      <c r="D34"/>
      <c r="H34"/>
      <c r="I34"/>
      <c r="J34"/>
      <c r="K34"/>
      <c r="L34"/>
      <c r="M34"/>
      <c r="N34"/>
      <c r="O34"/>
      <c r="P34"/>
      <c r="Q34"/>
    </row>
    <row r="35" spans="2:17" x14ac:dyDescent="0.25">
      <c r="B35"/>
      <c r="C35"/>
      <c r="D35"/>
      <c r="H35"/>
      <c r="I35"/>
      <c r="J35"/>
      <c r="K35"/>
      <c r="L35"/>
      <c r="M35"/>
      <c r="N35"/>
      <c r="O35"/>
      <c r="P35"/>
      <c r="Q35"/>
    </row>
    <row r="36" spans="2:17" x14ac:dyDescent="0.25">
      <c r="B36"/>
      <c r="C36"/>
      <c r="D36"/>
      <c r="H36"/>
      <c r="I36"/>
      <c r="J36"/>
      <c r="K36"/>
      <c r="L36"/>
      <c r="M36"/>
      <c r="N36"/>
      <c r="O36"/>
      <c r="P36"/>
      <c r="Q36"/>
    </row>
    <row r="37" spans="2:17" x14ac:dyDescent="0.25">
      <c r="B37"/>
      <c r="C37"/>
      <c r="D37"/>
      <c r="H37"/>
      <c r="I37"/>
      <c r="J37"/>
      <c r="K37"/>
      <c r="L37"/>
      <c r="M37"/>
      <c r="N37"/>
      <c r="O37"/>
      <c r="P37"/>
      <c r="Q37"/>
    </row>
    <row r="38" spans="2:17" x14ac:dyDescent="0.25">
      <c r="B38"/>
      <c r="C38"/>
      <c r="D38"/>
      <c r="H38"/>
      <c r="I38"/>
      <c r="J38"/>
      <c r="K38"/>
      <c r="L38"/>
      <c r="M38"/>
      <c r="N38"/>
      <c r="O38"/>
      <c r="P38"/>
      <c r="Q38"/>
    </row>
    <row r="39" spans="2:17" x14ac:dyDescent="0.25">
      <c r="B39"/>
      <c r="C39"/>
      <c r="D39"/>
      <c r="H39"/>
      <c r="I39"/>
      <c r="J39"/>
      <c r="K39"/>
      <c r="L39"/>
      <c r="M39"/>
      <c r="N39"/>
      <c r="O39"/>
    </row>
    <row r="40" spans="2:17" x14ac:dyDescent="0.25">
      <c r="B40"/>
      <c r="C40"/>
      <c r="D40"/>
      <c r="H40"/>
      <c r="I40"/>
      <c r="J40"/>
      <c r="K40"/>
      <c r="L40"/>
      <c r="M40"/>
      <c r="N40"/>
    </row>
    <row r="41" spans="2:17" x14ac:dyDescent="0.25">
      <c r="B41"/>
      <c r="C41"/>
      <c r="D41"/>
      <c r="H41"/>
      <c r="I41"/>
      <c r="J41"/>
      <c r="K41"/>
      <c r="L41"/>
      <c r="M41"/>
      <c r="N41"/>
    </row>
    <row r="42" spans="2:17" x14ac:dyDescent="0.25">
      <c r="B42"/>
      <c r="C42"/>
      <c r="D42"/>
      <c r="H42"/>
      <c r="I42"/>
      <c r="J42"/>
      <c r="K42"/>
      <c r="L42"/>
      <c r="M42"/>
      <c r="N42"/>
    </row>
    <row r="43" spans="2:17" x14ac:dyDescent="0.25">
      <c r="B43"/>
      <c r="C43"/>
      <c r="D43"/>
      <c r="I43"/>
      <c r="J43"/>
      <c r="M43"/>
    </row>
    <row r="44" spans="2:17" x14ac:dyDescent="0.25">
      <c r="B44"/>
      <c r="C44"/>
      <c r="D44"/>
      <c r="I44"/>
      <c r="J44"/>
      <c r="M44"/>
    </row>
    <row r="45" spans="2:17" x14ac:dyDescent="0.25">
      <c r="B45"/>
      <c r="C45"/>
      <c r="D45"/>
      <c r="I45"/>
      <c r="J45"/>
      <c r="M45"/>
    </row>
    <row r="46" spans="2:17" x14ac:dyDescent="0.25">
      <c r="B46"/>
      <c r="C46"/>
      <c r="D46"/>
      <c r="M46"/>
    </row>
    <row r="47" spans="2:17" x14ac:dyDescent="0.25">
      <c r="B47"/>
      <c r="C47"/>
      <c r="D47"/>
      <c r="M47"/>
    </row>
    <row r="48" spans="2:17" x14ac:dyDescent="0.25">
      <c r="B48"/>
      <c r="C48"/>
      <c r="D48"/>
      <c r="M48"/>
    </row>
    <row r="49" spans="2:13" x14ac:dyDescent="0.25">
      <c r="B49"/>
      <c r="C49"/>
      <c r="D49"/>
      <c r="M49"/>
    </row>
    <row r="50" spans="2:13" x14ac:dyDescent="0.25">
      <c r="B50"/>
      <c r="C50"/>
      <c r="D50"/>
      <c r="M50"/>
    </row>
    <row r="51" spans="2:13" x14ac:dyDescent="0.25">
      <c r="B51"/>
      <c r="C51"/>
      <c r="D51"/>
      <c r="M51"/>
    </row>
    <row r="52" spans="2:13" x14ac:dyDescent="0.25">
      <c r="B52"/>
      <c r="C52"/>
      <c r="M52"/>
    </row>
    <row r="53" spans="2:13" x14ac:dyDescent="0.25">
      <c r="B53"/>
      <c r="C53"/>
      <c r="M53"/>
    </row>
    <row r="54" spans="2:13" x14ac:dyDescent="0.25">
      <c r="B54"/>
      <c r="C54"/>
      <c r="M54"/>
    </row>
    <row r="55" spans="2:13" x14ac:dyDescent="0.25">
      <c r="B55"/>
      <c r="C55"/>
      <c r="M55"/>
    </row>
    <row r="56" spans="2:13" x14ac:dyDescent="0.25">
      <c r="B56"/>
      <c r="C56"/>
      <c r="M56"/>
    </row>
    <row r="57" spans="2:13" x14ac:dyDescent="0.25">
      <c r="B57"/>
      <c r="C57"/>
      <c r="M57"/>
    </row>
    <row r="58" spans="2:13" x14ac:dyDescent="0.25">
      <c r="B58"/>
      <c r="C58"/>
      <c r="M58"/>
    </row>
    <row r="59" spans="2:13" x14ac:dyDescent="0.25">
      <c r="B59"/>
      <c r="C59"/>
      <c r="M59"/>
    </row>
    <row r="60" spans="2:13" x14ac:dyDescent="0.25">
      <c r="B60"/>
      <c r="M60"/>
    </row>
    <row r="61" spans="2:13" x14ac:dyDescent="0.25">
      <c r="B61"/>
      <c r="M61"/>
    </row>
    <row r="62" spans="2:13" x14ac:dyDescent="0.25">
      <c r="B62"/>
      <c r="M62"/>
    </row>
    <row r="63" spans="2:13" x14ac:dyDescent="0.25">
      <c r="B63"/>
      <c r="M63"/>
    </row>
    <row r="64" spans="2:13" x14ac:dyDescent="0.25">
      <c r="B64"/>
      <c r="M64"/>
    </row>
    <row r="65" spans="2:13" x14ac:dyDescent="0.25">
      <c r="B65"/>
      <c r="M65"/>
    </row>
    <row r="66" spans="2:13" x14ac:dyDescent="0.25">
      <c r="B66"/>
      <c r="M66"/>
    </row>
    <row r="67" spans="2:13" x14ac:dyDescent="0.25">
      <c r="M67"/>
    </row>
    <row r="68" spans="2:13" x14ac:dyDescent="0.25">
      <c r="M68"/>
    </row>
  </sheetData>
  <conditionalFormatting pivot="1" sqref="T3:T7">
    <cfRule type="dataBar" priority="1">
      <dataBar>
        <cfvo type="min"/>
        <cfvo type="max"/>
        <color rgb="FF63C384"/>
      </dataBar>
      <extLst>
        <ext xmlns:x14="http://schemas.microsoft.com/office/spreadsheetml/2009/9/main" uri="{B025F937-C7B1-47D3-B67F-A62EFF666E3E}">
          <x14:id>{21EC86E7-EE53-4CEA-8F53-1A03902C39A4}</x14:id>
        </ext>
      </extLst>
    </cfRule>
  </conditionalFormatting>
  <dataValidations count="1">
    <dataValidation type="list" allowBlank="1" showInputMessage="1" showErrorMessage="1" sqref="D2:D19" xr:uid="{00000000-0002-0000-0700-000000000000}">
      <formula1>Category_Range</formula1>
    </dataValidation>
  </dataValidations>
  <pageMargins left="0.7" right="0.7" top="0.75" bottom="0.75" header="0.3" footer="0.3"/>
  <pageSetup orientation="portrait" horizontalDpi="0" verticalDpi="0" r:id="rId3"/>
  <drawing r:id="rId4"/>
  <extLst>
    <ext xmlns:x14="http://schemas.microsoft.com/office/spreadsheetml/2009/9/main" uri="{78C0D931-6437-407d-A8EE-F0AAD7539E65}">
      <x14:conditionalFormattings>
        <x14:conditionalFormatting xmlns:xm="http://schemas.microsoft.com/office/excel/2006/main" pivot="1">
          <x14:cfRule type="dataBar" id="{21EC86E7-EE53-4CEA-8F53-1A03902C39A4}">
            <x14:dataBar minLength="0" maxLength="100" border="1" negativeBarBorderColorSameAsPositive="0">
              <x14:cfvo type="autoMin"/>
              <x14:cfvo type="autoMax"/>
              <x14:borderColor rgb="FF63C384"/>
              <x14:negativeFillColor rgb="FFFF0000"/>
              <x14:negativeBorderColor rgb="FFFF0000"/>
              <x14:axisColor rgb="FF000000"/>
            </x14:dataBar>
          </x14:cfRule>
          <xm:sqref>T3:T7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AU47"/>
  <sheetViews>
    <sheetView zoomScale="106" workbookViewId="0">
      <selection activeCell="A2" sqref="A2"/>
    </sheetView>
  </sheetViews>
  <sheetFormatPr defaultColWidth="9.140625" defaultRowHeight="15" customHeight="1" x14ac:dyDescent="0.25"/>
  <cols>
    <col min="1" max="1" width="8.7109375" style="499" customWidth="1"/>
    <col min="2" max="2" width="11" style="499" bestFit="1" customWidth="1"/>
    <col min="3" max="3" width="12.5703125" style="499" bestFit="1" customWidth="1"/>
    <col min="4" max="4" width="15.5703125" style="499" bestFit="1" customWidth="1"/>
    <col min="5" max="5" width="9.7109375" style="499" bestFit="1" customWidth="1"/>
    <col min="6" max="6" width="7.7109375" style="499" bestFit="1" customWidth="1"/>
    <col min="7" max="7" width="7.7109375" style="501" bestFit="1" customWidth="1"/>
    <col min="8" max="8" width="10.7109375" style="499" bestFit="1" customWidth="1"/>
    <col min="9" max="9" width="6.42578125" style="499" customWidth="1"/>
    <col min="10" max="10" width="16.28515625" style="500" customWidth="1"/>
    <col min="11" max="11" width="21.5703125" style="499" customWidth="1"/>
    <col min="12" max="12" width="16.42578125" style="499" customWidth="1"/>
    <col min="13" max="13" width="13.140625" style="499" customWidth="1"/>
    <col min="14" max="14" width="16.28515625" style="499" customWidth="1"/>
    <col min="15" max="16" width="11.28515625" style="499" customWidth="1"/>
    <col min="17" max="17" width="6.42578125" style="499" customWidth="1"/>
    <col min="18" max="19" width="11.28515625" style="499" customWidth="1"/>
    <col min="48" max="16384" width="9.140625" style="499"/>
  </cols>
  <sheetData>
    <row r="1" spans="1:18" ht="15" customHeight="1" x14ac:dyDescent="0.25">
      <c r="A1" s="498" t="s">
        <v>1879</v>
      </c>
      <c r="B1" s="541">
        <v>7.0000000000000007E-2</v>
      </c>
      <c r="E1" s="604">
        <f>SUM(PT_3!$E$4:$E$13)</f>
        <v>345.58</v>
      </c>
      <c r="F1" s="604">
        <f>SUM(PT_3!$F$4:$F$13)</f>
        <v>24.190600000000003</v>
      </c>
      <c r="G1" s="604">
        <f>SUM(PT_3!$G$4:$G$13)</f>
        <v>369.77059999999994</v>
      </c>
    </row>
    <row r="2" spans="1:18" ht="15" customHeight="1" x14ac:dyDescent="0.25">
      <c r="A2" s="223"/>
    </row>
    <row r="3" spans="1:18" ht="15" customHeight="1" x14ac:dyDescent="0.25">
      <c r="A3" s="540" t="s">
        <v>321</v>
      </c>
      <c r="B3" s="540" t="s">
        <v>1817</v>
      </c>
      <c r="C3" s="540" t="s">
        <v>307</v>
      </c>
      <c r="D3" s="540" t="s">
        <v>84</v>
      </c>
      <c r="E3" s="540" t="s">
        <v>320</v>
      </c>
      <c r="F3" s="540" t="s">
        <v>1818</v>
      </c>
      <c r="G3" s="534" t="s">
        <v>370</v>
      </c>
      <c r="J3" s="499"/>
    </row>
    <row r="4" spans="1:18" ht="15" customHeight="1" x14ac:dyDescent="0.25">
      <c r="A4" s="230" t="s">
        <v>1823</v>
      </c>
      <c r="B4" s="230" t="s">
        <v>1820</v>
      </c>
      <c r="C4" s="230" t="s">
        <v>1828</v>
      </c>
      <c r="D4" s="533">
        <f ca="1">TODAY()-1</f>
        <v>44140</v>
      </c>
      <c r="E4" s="534">
        <v>100</v>
      </c>
      <c r="F4" s="535">
        <f t="shared" ref="F4:F13" si="0">E4*$B$1</f>
        <v>7.0000000000000009</v>
      </c>
      <c r="G4" s="535">
        <f t="shared" ref="G4:G13" si="1">E4+F4</f>
        <v>107</v>
      </c>
      <c r="J4" s="499"/>
    </row>
    <row r="5" spans="1:18" ht="15" customHeight="1" x14ac:dyDescent="0.25">
      <c r="A5" s="230" t="s">
        <v>1819</v>
      </c>
      <c r="B5" s="230" t="s">
        <v>323</v>
      </c>
      <c r="C5" s="230" t="s">
        <v>1888</v>
      </c>
      <c r="D5" s="533">
        <f ca="1">TODAY()</f>
        <v>44141</v>
      </c>
      <c r="E5" s="536">
        <v>50</v>
      </c>
      <c r="F5" s="535">
        <f t="shared" si="0"/>
        <v>3.5000000000000004</v>
      </c>
      <c r="G5" s="535">
        <f t="shared" si="1"/>
        <v>53.5</v>
      </c>
      <c r="J5" s="499"/>
    </row>
    <row r="6" spans="1:18" ht="15" customHeight="1" x14ac:dyDescent="0.25">
      <c r="A6" s="230" t="s">
        <v>1819</v>
      </c>
      <c r="B6" s="230" t="s">
        <v>1820</v>
      </c>
      <c r="C6" s="230" t="s">
        <v>1829</v>
      </c>
      <c r="D6" s="533">
        <f ca="1">TODAY()-1</f>
        <v>44140</v>
      </c>
      <c r="E6" s="536">
        <v>18</v>
      </c>
      <c r="F6" s="535">
        <f t="shared" si="0"/>
        <v>1.2600000000000002</v>
      </c>
      <c r="G6" s="535">
        <f t="shared" si="1"/>
        <v>19.260000000000002</v>
      </c>
      <c r="J6" s="499"/>
    </row>
    <row r="7" spans="1:18" ht="15" customHeight="1" x14ac:dyDescent="0.25">
      <c r="A7" s="230" t="s">
        <v>1821</v>
      </c>
      <c r="B7" s="230" t="s">
        <v>323</v>
      </c>
      <c r="C7" s="230" t="s">
        <v>1889</v>
      </c>
      <c r="D7" s="533">
        <f ca="1">TODAY()-1</f>
        <v>44140</v>
      </c>
      <c r="E7" s="536">
        <v>12</v>
      </c>
      <c r="F7" s="535">
        <f t="shared" si="0"/>
        <v>0.84000000000000008</v>
      </c>
      <c r="G7" s="535">
        <f t="shared" si="1"/>
        <v>12.84</v>
      </c>
      <c r="J7" s="499"/>
    </row>
    <row r="8" spans="1:18" ht="15" customHeight="1" x14ac:dyDescent="0.25">
      <c r="A8" s="230" t="s">
        <v>1819</v>
      </c>
      <c r="B8" s="230" t="s">
        <v>323</v>
      </c>
      <c r="C8" s="230" t="s">
        <v>1830</v>
      </c>
      <c r="D8" s="533">
        <f ca="1">TODAY()-2</f>
        <v>44139</v>
      </c>
      <c r="E8" s="536">
        <v>55</v>
      </c>
      <c r="F8" s="535">
        <f t="shared" si="0"/>
        <v>3.8500000000000005</v>
      </c>
      <c r="G8" s="535">
        <f t="shared" si="1"/>
        <v>58.85</v>
      </c>
    </row>
    <row r="9" spans="1:18" ht="15" customHeight="1" x14ac:dyDescent="0.25">
      <c r="A9" s="230" t="s">
        <v>1823</v>
      </c>
      <c r="B9" s="230" t="s">
        <v>1825</v>
      </c>
      <c r="C9" s="230" t="s">
        <v>1826</v>
      </c>
      <c r="D9" s="533">
        <f ca="1">TODAY()-2</f>
        <v>44139</v>
      </c>
      <c r="E9" s="536">
        <v>20</v>
      </c>
      <c r="F9" s="535">
        <f t="shared" si="0"/>
        <v>1.4000000000000001</v>
      </c>
      <c r="G9" s="535">
        <f t="shared" si="1"/>
        <v>21.4</v>
      </c>
      <c r="J9" s="499"/>
    </row>
    <row r="10" spans="1:18" ht="15" customHeight="1" x14ac:dyDescent="0.25">
      <c r="A10" s="511" t="s">
        <v>1823</v>
      </c>
      <c r="B10" s="511" t="s">
        <v>1825</v>
      </c>
      <c r="C10" s="511" t="s">
        <v>1827</v>
      </c>
      <c r="D10" s="537">
        <f ca="1">TODAY()-2</f>
        <v>44139</v>
      </c>
      <c r="E10" s="536">
        <v>32.58</v>
      </c>
      <c r="F10" s="538">
        <f t="shared" si="0"/>
        <v>2.2806000000000002</v>
      </c>
      <c r="G10" s="538">
        <f t="shared" si="1"/>
        <v>34.860599999999998</v>
      </c>
      <c r="J10" s="499"/>
    </row>
    <row r="11" spans="1:18" ht="15" customHeight="1" x14ac:dyDescent="0.25">
      <c r="A11" s="230" t="s">
        <v>1819</v>
      </c>
      <c r="B11" s="230" t="s">
        <v>323</v>
      </c>
      <c r="C11" s="230" t="s">
        <v>1824</v>
      </c>
      <c r="D11" s="533">
        <f ca="1">TODAY()</f>
        <v>44141</v>
      </c>
      <c r="E11" s="536">
        <v>14</v>
      </c>
      <c r="F11" s="535">
        <f t="shared" si="0"/>
        <v>0.98000000000000009</v>
      </c>
      <c r="G11" s="535">
        <f t="shared" si="1"/>
        <v>14.98</v>
      </c>
      <c r="J11" s="499"/>
    </row>
    <row r="12" spans="1:18" ht="15" customHeight="1" x14ac:dyDescent="0.25">
      <c r="A12" s="230" t="s">
        <v>1821</v>
      </c>
      <c r="B12" s="230" t="s">
        <v>1820</v>
      </c>
      <c r="C12" s="230" t="s">
        <v>1822</v>
      </c>
      <c r="D12" s="533">
        <f ca="1">TODAY()-1</f>
        <v>44140</v>
      </c>
      <c r="E12" s="536">
        <v>19</v>
      </c>
      <c r="F12" s="535">
        <f t="shared" si="0"/>
        <v>1.33</v>
      </c>
      <c r="G12" s="535">
        <f t="shared" si="1"/>
        <v>20.329999999999998</v>
      </c>
      <c r="J12" s="499"/>
    </row>
    <row r="13" spans="1:18" ht="15" customHeight="1" x14ac:dyDescent="0.25">
      <c r="A13" s="230" t="s">
        <v>1823</v>
      </c>
      <c r="B13" s="230" t="s">
        <v>1619</v>
      </c>
      <c r="C13" s="230" t="s">
        <v>1822</v>
      </c>
      <c r="D13" s="533">
        <f ca="1">TODAY()-2</f>
        <v>44139</v>
      </c>
      <c r="E13" s="539">
        <v>25</v>
      </c>
      <c r="F13" s="535">
        <f t="shared" si="0"/>
        <v>1.7500000000000002</v>
      </c>
      <c r="G13" s="535">
        <f t="shared" si="1"/>
        <v>26.75</v>
      </c>
      <c r="J13" s="499"/>
      <c r="M13"/>
      <c r="N13"/>
      <c r="O13"/>
      <c r="P13"/>
      <c r="Q13"/>
      <c r="R13"/>
    </row>
    <row r="14" spans="1:18" ht="15" customHeight="1" x14ac:dyDescent="0.25">
      <c r="A14" s="511"/>
      <c r="B14" s="511"/>
      <c r="C14" s="511"/>
      <c r="D14" s="537"/>
      <c r="E14" s="539"/>
      <c r="F14" s="538"/>
      <c r="G14" s="538"/>
      <c r="J14" s="499"/>
      <c r="M14"/>
      <c r="N14"/>
      <c r="O14"/>
      <c r="P14"/>
      <c r="Q14"/>
      <c r="R14"/>
    </row>
    <row r="15" spans="1:18" ht="15" customHeight="1" x14ac:dyDescent="0.25">
      <c r="J15" s="499"/>
      <c r="M15" s="469"/>
      <c r="N15" s="187"/>
      <c r="O15" s="187"/>
      <c r="P15"/>
      <c r="Q15"/>
      <c r="R15"/>
    </row>
    <row r="16" spans="1:18" ht="15" customHeight="1" x14ac:dyDescent="0.25">
      <c r="G16" s="499"/>
      <c r="J16" s="499"/>
      <c r="M16" s="470"/>
      <c r="N16" s="187"/>
      <c r="O16" s="187"/>
      <c r="P16"/>
      <c r="Q16"/>
      <c r="R16"/>
    </row>
    <row r="17" spans="1:18" ht="15" customHeight="1" x14ac:dyDescent="0.25">
      <c r="G17" s="503"/>
      <c r="J17" s="499"/>
      <c r="M17" s="469"/>
      <c r="N17" s="187"/>
      <c r="O17" s="187"/>
      <c r="P17"/>
      <c r="Q17"/>
      <c r="R17"/>
    </row>
    <row r="18" spans="1:18" ht="15" customHeight="1" x14ac:dyDescent="0.25">
      <c r="G18" s="499"/>
      <c r="H18" s="503"/>
      <c r="I18" s="503"/>
      <c r="J18" s="503"/>
      <c r="K18" s="503"/>
      <c r="L18" s="503"/>
      <c r="M18" s="469"/>
      <c r="N18" s="187"/>
      <c r="O18" s="187"/>
      <c r="P18"/>
      <c r="Q18"/>
      <c r="R18"/>
    </row>
    <row r="19" spans="1:18" ht="15" customHeight="1" x14ac:dyDescent="0.25">
      <c r="B19" s="503" t="s">
        <v>1813</v>
      </c>
      <c r="G19" s="499"/>
      <c r="J19" s="499"/>
      <c r="M19"/>
      <c r="N19"/>
      <c r="O19"/>
      <c r="P19"/>
      <c r="Q19"/>
      <c r="R19"/>
    </row>
    <row r="20" spans="1:18" ht="15" customHeight="1" x14ac:dyDescent="0.25">
      <c r="C20" s="499" t="s">
        <v>1819</v>
      </c>
      <c r="D20" s="499" t="s">
        <v>1821</v>
      </c>
      <c r="E20" s="499" t="s">
        <v>1823</v>
      </c>
      <c r="F20" s="499" t="s">
        <v>1810</v>
      </c>
      <c r="G20" s="499"/>
      <c r="J20" s="499"/>
      <c r="M20"/>
      <c r="N20"/>
      <c r="O20"/>
      <c r="P20"/>
      <c r="Q20"/>
      <c r="R20"/>
    </row>
    <row r="21" spans="1:18" ht="15" customHeight="1" x14ac:dyDescent="0.25">
      <c r="B21" s="502" t="s">
        <v>1820</v>
      </c>
      <c r="C21" s="501">
        <v>18</v>
      </c>
      <c r="D21" s="501">
        <v>19</v>
      </c>
      <c r="E21" s="501">
        <v>100</v>
      </c>
      <c r="F21" s="501">
        <v>137</v>
      </c>
      <c r="G21" s="499"/>
      <c r="J21" s="499"/>
      <c r="M21"/>
      <c r="N21"/>
      <c r="O21"/>
      <c r="P21"/>
      <c r="Q21"/>
      <c r="R21"/>
    </row>
    <row r="22" spans="1:18" ht="15" customHeight="1" x14ac:dyDescent="0.25">
      <c r="B22" s="502" t="s">
        <v>1619</v>
      </c>
      <c r="C22" s="501"/>
      <c r="D22" s="501"/>
      <c r="E22" s="501">
        <v>25</v>
      </c>
      <c r="F22" s="501">
        <v>25</v>
      </c>
      <c r="G22" s="499"/>
      <c r="J22" s="499"/>
      <c r="M22"/>
      <c r="N22"/>
      <c r="O22"/>
      <c r="P22"/>
      <c r="Q22"/>
      <c r="R22"/>
    </row>
    <row r="23" spans="1:18" ht="15" customHeight="1" x14ac:dyDescent="0.25">
      <c r="B23" s="502" t="s">
        <v>323</v>
      </c>
      <c r="C23" s="501">
        <v>119</v>
      </c>
      <c r="D23" s="501">
        <v>12</v>
      </c>
      <c r="E23" s="501"/>
      <c r="F23" s="501">
        <v>131</v>
      </c>
      <c r="G23" s="499"/>
      <c r="J23" s="499"/>
      <c r="M23"/>
      <c r="N23"/>
      <c r="O23"/>
      <c r="P23"/>
      <c r="Q23"/>
      <c r="R23"/>
    </row>
    <row r="24" spans="1:18" ht="15" customHeight="1" x14ac:dyDescent="0.25">
      <c r="B24" s="502" t="s">
        <v>1825</v>
      </c>
      <c r="C24" s="501"/>
      <c r="D24" s="501"/>
      <c r="E24" s="501">
        <v>52.58</v>
      </c>
      <c r="F24" s="501">
        <v>52.58</v>
      </c>
      <c r="G24" s="499"/>
      <c r="J24" s="499"/>
      <c r="M24"/>
      <c r="N24"/>
      <c r="O24"/>
      <c r="P24"/>
      <c r="Q24"/>
      <c r="R24"/>
    </row>
    <row r="25" spans="1:18" ht="15" customHeight="1" x14ac:dyDescent="0.25">
      <c r="B25" s="502" t="s">
        <v>1810</v>
      </c>
      <c r="C25" s="501">
        <v>137</v>
      </c>
      <c r="D25" s="501">
        <v>31</v>
      </c>
      <c r="E25" s="501">
        <v>177.57999999999998</v>
      </c>
      <c r="F25" s="501">
        <v>345.58</v>
      </c>
      <c r="G25" s="499"/>
      <c r="M25"/>
      <c r="N25"/>
      <c r="O25"/>
      <c r="P25"/>
      <c r="Q25"/>
      <c r="R25"/>
    </row>
    <row r="26" spans="1:18" ht="15" customHeight="1" x14ac:dyDescent="0.25">
      <c r="G26" s="499"/>
      <c r="M26"/>
      <c r="N26"/>
      <c r="O26"/>
      <c r="P26"/>
      <c r="Q26"/>
      <c r="R26"/>
    </row>
    <row r="27" spans="1:18" ht="15" customHeight="1" x14ac:dyDescent="0.25">
      <c r="A27"/>
      <c r="B27"/>
      <c r="C27"/>
      <c r="D27"/>
      <c r="E27"/>
      <c r="G27"/>
      <c r="H27"/>
      <c r="M27"/>
      <c r="N27"/>
      <c r="O27"/>
      <c r="P27"/>
      <c r="Q27"/>
      <c r="R27"/>
    </row>
    <row r="28" spans="1:18" ht="15" customHeight="1" x14ac:dyDescent="0.25">
      <c r="B28"/>
      <c r="C28"/>
      <c r="D28"/>
      <c r="E28"/>
      <c r="F28"/>
      <c r="G28"/>
      <c r="H28"/>
      <c r="M28"/>
      <c r="N28"/>
      <c r="O28"/>
      <c r="P28"/>
      <c r="Q28"/>
      <c r="R28"/>
    </row>
    <row r="29" spans="1:18" ht="15" customHeight="1" x14ac:dyDescent="0.25">
      <c r="B29"/>
      <c r="C29"/>
      <c r="D29"/>
      <c r="E29"/>
      <c r="F29"/>
      <c r="G29"/>
      <c r="H29"/>
      <c r="M29"/>
      <c r="N29"/>
      <c r="O29"/>
      <c r="P29"/>
      <c r="Q29"/>
      <c r="R29"/>
    </row>
    <row r="30" spans="1:18" ht="15" customHeight="1" x14ac:dyDescent="0.25">
      <c r="B30"/>
      <c r="C30"/>
      <c r="D30"/>
      <c r="E30"/>
      <c r="F30"/>
      <c r="G30"/>
      <c r="H30"/>
      <c r="M30"/>
      <c r="N30"/>
      <c r="O30"/>
      <c r="P30"/>
      <c r="Q30"/>
      <c r="R30"/>
    </row>
    <row r="31" spans="1:18" ht="15" customHeight="1" x14ac:dyDescent="0.25">
      <c r="B31"/>
      <c r="C31"/>
      <c r="D31"/>
      <c r="E31"/>
      <c r="F31"/>
      <c r="G31"/>
      <c r="H31"/>
      <c r="M31"/>
      <c r="N31"/>
      <c r="O31"/>
      <c r="P31"/>
      <c r="Q31"/>
      <c r="R31"/>
    </row>
    <row r="32" spans="1:18" ht="15" customHeight="1" x14ac:dyDescent="0.25">
      <c r="B32"/>
      <c r="C32"/>
      <c r="D32"/>
      <c r="E32"/>
      <c r="F32"/>
      <c r="G32"/>
      <c r="H32"/>
      <c r="M32"/>
      <c r="N32"/>
      <c r="O32"/>
      <c r="P32"/>
      <c r="Q32"/>
      <c r="R32"/>
    </row>
    <row r="33" spans="2:18" ht="15" customHeight="1" x14ac:dyDescent="0.25">
      <c r="B33"/>
      <c r="C33"/>
      <c r="D33"/>
      <c r="E33"/>
      <c r="F33"/>
      <c r="G33"/>
      <c r="H33"/>
      <c r="M33"/>
      <c r="N33"/>
      <c r="O33"/>
      <c r="P33"/>
      <c r="Q33"/>
      <c r="R33"/>
    </row>
    <row r="34" spans="2:18" ht="15" customHeight="1" x14ac:dyDescent="0.25">
      <c r="B34"/>
      <c r="C34"/>
      <c r="D34"/>
      <c r="E34"/>
      <c r="F34"/>
      <c r="G34"/>
      <c r="H34"/>
      <c r="M34"/>
      <c r="N34"/>
      <c r="O34"/>
      <c r="P34"/>
      <c r="Q34"/>
      <c r="R34"/>
    </row>
    <row r="35" spans="2:18" ht="15" customHeight="1" x14ac:dyDescent="0.25">
      <c r="B35"/>
      <c r="C35"/>
      <c r="D35"/>
      <c r="E35"/>
      <c r="M35"/>
      <c r="N35"/>
      <c r="O35"/>
      <c r="P35"/>
      <c r="Q35"/>
      <c r="R35"/>
    </row>
    <row r="36" spans="2:18" ht="15" customHeight="1" x14ac:dyDescent="0.25">
      <c r="B36"/>
      <c r="C36"/>
      <c r="D36"/>
      <c r="E36"/>
      <c r="M36"/>
      <c r="N36"/>
      <c r="O36"/>
      <c r="P36"/>
      <c r="Q36"/>
      <c r="R36"/>
    </row>
    <row r="37" spans="2:18" ht="15" customHeight="1" x14ac:dyDescent="0.25">
      <c r="B37"/>
      <c r="C37"/>
      <c r="D37"/>
      <c r="E37"/>
      <c r="M37"/>
      <c r="N37"/>
      <c r="O37"/>
      <c r="P37"/>
      <c r="Q37"/>
      <c r="R37"/>
    </row>
    <row r="38" spans="2:18" ht="15" customHeight="1" x14ac:dyDescent="0.25">
      <c r="B38"/>
      <c r="C38"/>
      <c r="D38"/>
      <c r="E38"/>
      <c r="M38"/>
      <c r="N38"/>
      <c r="O38"/>
      <c r="P38"/>
      <c r="Q38"/>
      <c r="R38"/>
    </row>
    <row r="39" spans="2:18" ht="15" customHeight="1" x14ac:dyDescent="0.25">
      <c r="B39"/>
      <c r="C39"/>
      <c r="D39"/>
      <c r="E39"/>
      <c r="M39"/>
      <c r="N39"/>
      <c r="O39"/>
      <c r="P39"/>
      <c r="Q39"/>
      <c r="R39"/>
    </row>
    <row r="40" spans="2:18" ht="15" customHeight="1" x14ac:dyDescent="0.25">
      <c r="B40"/>
      <c r="C40"/>
      <c r="D40"/>
      <c r="E40"/>
      <c r="M40"/>
      <c r="N40"/>
      <c r="O40"/>
      <c r="P40"/>
      <c r="Q40"/>
      <c r="R40"/>
    </row>
    <row r="41" spans="2:18" ht="15" customHeight="1" x14ac:dyDescent="0.25">
      <c r="B41"/>
      <c r="C41"/>
      <c r="D41"/>
      <c r="E41"/>
      <c r="M41"/>
      <c r="N41"/>
      <c r="O41"/>
      <c r="P41"/>
      <c r="Q41"/>
      <c r="R41"/>
    </row>
    <row r="42" spans="2:18" ht="15" customHeight="1" x14ac:dyDescent="0.25">
      <c r="B42"/>
      <c r="C42"/>
      <c r="D42"/>
      <c r="E42"/>
      <c r="M42"/>
      <c r="N42"/>
      <c r="O42"/>
      <c r="P42"/>
      <c r="Q42"/>
      <c r="R42"/>
    </row>
    <row r="43" spans="2:18" ht="15" customHeight="1" x14ac:dyDescent="0.25">
      <c r="B43"/>
      <c r="C43"/>
      <c r="D43"/>
      <c r="E43"/>
      <c r="M43"/>
      <c r="N43"/>
      <c r="O43"/>
      <c r="P43"/>
      <c r="Q43"/>
      <c r="R43"/>
    </row>
    <row r="44" spans="2:18" ht="15" customHeight="1" x14ac:dyDescent="0.25">
      <c r="B44"/>
      <c r="C44"/>
      <c r="D44"/>
      <c r="E44"/>
      <c r="M44"/>
      <c r="N44"/>
      <c r="O44"/>
      <c r="P44"/>
      <c r="Q44"/>
      <c r="R44"/>
    </row>
    <row r="45" spans="2:18" ht="15" customHeight="1" x14ac:dyDescent="0.25">
      <c r="B45"/>
      <c r="C45"/>
      <c r="D45"/>
      <c r="M45"/>
      <c r="N45"/>
      <c r="O45"/>
      <c r="P45"/>
      <c r="Q45"/>
      <c r="R45"/>
    </row>
    <row r="46" spans="2:18" ht="15" customHeight="1" x14ac:dyDescent="0.25">
      <c r="B46"/>
      <c r="C46"/>
      <c r="D46"/>
      <c r="M46"/>
      <c r="N46"/>
      <c r="O46"/>
      <c r="P46"/>
      <c r="Q46"/>
      <c r="R46"/>
    </row>
    <row r="47" spans="2:18" ht="15" customHeight="1" x14ac:dyDescent="0.25">
      <c r="B47"/>
      <c r="C47"/>
      <c r="D47"/>
    </row>
  </sheetData>
  <pageMargins left="0.7" right="0.7" top="0.75" bottom="0.75" header="0.3" footer="0.3"/>
  <pageSetup orientation="portrait" horizontalDpi="0" verticalDpi="0" r:id="rId2"/>
  <drawing r:id="rId3"/>
  <tableParts count="1">
    <tablePart r:id="rId4"/>
  </tableParts>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3 0 0 4 d 3 0 4 - e 8 0 a - 4 5 4 d - b c 0 4 - c e 6 7 7 c 9 2 f a f 0 " > < T r a n s i t i o n > M o v e T o < / T r a n s i t i o n > < E f f e c t > S t a t i o n < / E f f e c t > < T h e m e > B i n g R o a d < / T h e m e > < T h e m e W i t h L a b e l > t r u e < / T h e m e W i t h L a b e l > < F l a t M o d e E n a b l e d > f a l s e < / F l a t M o d e E n a b l e d > < D u r a t i o n > 1 0 0 0 0 0 0 0 0 < / D u r a t i o n > < T r a n s i t i o n D u r a t i o n > 3 0 0 0 0 0 0 0 < / T r a n s i t i o n D u r a t i o n > < S p e e d > 0 . 5 < / S p e e d > < F r a m e > < C a m e r a > < L a t i t u d e > 4 2 . 3 3 8 3 1 3 3 2 2 5 7 7 3 8 5 < / L a t i t u d e > < L o n g i t u d e > - 9 6 . 0 8 8 7 3 3 3 7 0 0 1 5 9 1 6 < / L o n g i t u d e > < R o t a t i o n > 0 < / R o t a t i o n > < P i v o t A n g l e > - 0 . 6 5 4 6 1 0 7 9 3 3 6 6 4 6 0 4 4 < / P i v o t A n g l e > < D i s t a n c e > 0 . 1 6 7 7 7 2 1 6 0 0 0 0 0 0 0 0 3 < / D i s t a n c e > < / C a m e r a > < I m a g e > i V B O R w 0 K G g o A A A A N S U h E U g A A A N Q A A A B 1 C A Y A A A A 2 n s 9 T A A A A A X N S R 0 I A r s 4 c 6 Q A A A A R n Q U 1 B A A C x j w v 8 Y Q U A A A A J c E h Z c w A A A m I A A A J i A W y J d J c A A H h 9 S U R B V H h e 7 b 0 H m G T Z d R 7 2 V 8 6 x c w 4 T u i f v z M 7 M z s z u Y h M 2 g F g E E R Q A S i Q I k p A p y p J J U b K S L Z v 2 Z 9 m f g y R L F k W b o g i R I B E I E G G x w O Y w O 7 s 7 O e z E n u m c u 6 s r 5 / B e l c + 5 r 6 r r d X V V d V X P L M j P 1 r 9 b 0 x V e v X r v 3 p P v O e d q Z p Y j h T w K 6 H Q W w C g U l L / J Z A p W q 0 U 8 5 / d k W Y Y k S e u P b C a L Z C q F g D + A F B 2 b p t d G o w E O h w M G + m u z W W E x m + F y u 6 D R a M T D a D S K 8 z W D f K w A r U M j n m e z W W i 1 W u j 1 e v G 6 G f j m / W j v a x X P L 8 1 o 8 f C A L J 4 X E o D G J p 4 K 3 F o J o N N h Q Q t d f y M o 5 O j 7 h u K L b Y D H N h K O w u 1 x F d 9 p H N O B i 2 i 3 7 4 R U y C B f k B F O L o n 3 h 1 q O i b 8 l 5 H I 5 8 c j S 4 7 X X T u O z n 3 0 e e Z r D c x 9 c Q v f u P b i 9 b E A u 4 U M m E Y e 3 s w / t b V 4 8 s m P j G C + F s 7 i z Y o R J H 0 e P Z w w z / i N E N X r o t T K 6 3 d d h K G g w 0 H K Q f o z u S S I a 0 m o w t p j G Y K s Z F g / P f / F E h L f u 5 n F q S A t L F X K Q w 3 m 8 u W S G Q V f A 0 y M 5 r E Y 1 9 D s a 3 F 7 S w U z j L N G 0 u f J 5 7 G 8 n O g z m k X f l Y f Y Y o N H S l / l R R C S 1 C p e l Q z x P 5 z T 0 X Y W u K / H R g o H O D x z u k 5 Q 3 i l g M a 6 D X J T G 9 5 s D x I Y l v p y q Y r h m r s Q l 0 O H Z C M 3 b 7 o 4 K G i H R p c Q n x e E I Q r N v t p o c T J m I I k 8 k E l 8 s p v q T T 6 c R f N U o M e L / g 8 x R o o P K y R A 9 Z P G c Y Z B u 0 T h p U + j y d T s N i K T I 5 D a x m 8 + U I + G N a t N j p X A U J O q 1 + / R r z Q R p z L 3 0 e 1 6 D V X v + 6 C 8 j T N G q R y m p o 4 j c f y + / w U E q L e e h 7 V D P Z L O j a 1 v x B t L W 1 F N + o j n B q G d G 0 D / 2 e Q 8 V 3 g F Q m A r P R u T 6 p U j 5 D x B O H z e Q R 1 1 4 C j 6 d W N X c Z K Q F j 3 I a 5 / F W a b z 3 a C s N I 0 3 / X / V Z 6 X c D s + A L y y T n o z R 3 4 + W c P 4 N a y F r F M G v 3 e j 8 T 3 p / x H Y T c F i b k S R L S r 4 r 3 l y E 7 s 6 8 n C Z V K I m C H l i S j p f C W I 6 6 S X 2 Y k 8 j L v K 1 / f S S z / F i W P H E f W 3 Y W B v G h + O F T D a a 8 W N J T 3 k + t N E h E 7 0 U t j I / M 8 O Z 1 G I 0 h f 5 u 8 T c M s + U X U J Q M 0 m K Y 5 S u i 2 g g c Y 8 E 5 2 4 w m Z 2 f M e D k M E k C Q m k s G T m i s W B i H G 3 2 X T Q u x T d V K J A q 0 g h O V s D f 1 S T i w a q X z E S o P n k l m m G k d D x W f N Y c E n k H r C b A Q o 9 g M A i v l 7 i B k A + Q 1 m o p X h t f R n H s G H x / h X z 5 2 g p x e s / M k g / 4 / r s / w s B A P z T 0 c T y V w O N H T k H v V I 1 U l s b f l 4 f W q i W t R f d v q n 3 / L I m l h Q K W E w X 0 7 d f i z r I O T k s B P W 5 F E D Q C K U 8 / m N J C 0 k k w k / D a D u Z C H 9 G E D 8 J i K G u 4 9 b E o / q 2 E b 3 o a K V c Q A 9 6 H k c y G S b q O i / f V m m 0 q f A Y T 8 4 e R m z 8 P i 3 c A T x 4 f x h 9 9 + 2 0 c O e G C x W p H I N 4 P r 2 2 R h E 0 E q Z w D c t 5 A T N 9 O P + 6 E 1 a i H 2 5 y H 2 1 r A d W K K p 3 b T f V a A l C p k f x 6 6 N i 1 W 4 x K u r y p m w s 7 2 D z C 1 d o q Y R L l 6 H U 2 W x c C E q y G m r k L V d f D 0 r i i C 6 U X S H D u K 7 y j Y Q D + E K M 0 B M / 4 V 0 l a P 7 V C u t U T 7 8 U w Q a / H J T V q f E U / T Z 4 l J 8 b z 0 + T p D x d M a 2 M 3 0 l O m B H u L N o n T J x 0 n C O a q r g 0 y c D E a i Y j O P B z N 5 a T b Z D C p e c 7 M M Z b L a U A i Q j G 1 T T p A i 0 5 I J r h a D M 3 O z N D H U 0 F g 1 w d d a / Z R V E U l p S C K X b h C 4 N q 5 D l E 7 A k 7 / L I a G n k / V a 0 f J o 8 L y F b A E 3 p u b R 0 + 7 C m i 8 A p 8 u B Z C K J B J l f e / a M 4 M b N O 7 D b r Y h G 4 + j s b E d f b 5 f 4 n n p M + Y q W Y 2 Z M h K 1 E g M p 7 f R 4 J B v 2 F j Y T A B 9 J j J n S J / p T v o 8 s 0 i u m I F Q O u D A k R G y x k b v F N S P k 0 5 q I X i 0 c B r d Y d M G n d d A 4 t X n 7 1 R z C 0 P o K u T p 5 0 A 1 K h M R q H A o z O H f B P X 8 I n H n k R k X g Y n a 0 d W A j r s U B k d n K X H s R r m 3 B x R k 9 a U 4 N k T k u u R A q R 1 W m y Q L K w u H u h M x g R 8 0 3 B 3 j Y A m 8 N T / E b j 2 N n + I d G N I u Q G 3 I f J y l L s c 6 a Z r I 9 o r W P z R G W J l o x E S 3 J e s X B y c h o 5 K Q O b m e 6 d o F Y 2 a 7 E p e G y 9 S G Q C R B t d C k O x P Y 2 s V k j m S v D E q b W R 2 e 5 Q n v B b d Y h G 9 h W g a 9 f U Z i a + R 5 l O Q E y b l 7 U I x 4 2 k F T R k I x e Q k o z o a S n A R j Z 2 h q 5 N Q 6 q V / a 8 P i I A N e g 3 2 d + d I Z R M T 0 9 j E 5 d P w m A f F 5 K + G W z D o b S G T h 8 i F r 5 k e y r W T R N J t n E l 5 n q 6 v T 3 U D d F g + S p L Q T N q J N G I j Y L M 0 E 0 7 R 6 C s T l s t r 8 Z H P i Y d 6 8 1 i K a L G 7 g 2 a m A i y Z i f K U v 8 U x v D p + C 3 v I r L D u a f C H C b l 0 C j L P G + H 0 3 E Z z c a Q t i 8 G 2 4 o s i C i R 4 N U W f Z T 5 0 j c Z L M X H U 6 H L t g V l v R 3 6 N x o u E 2 Y 1 F M g c d P k y T r 9 L h v o N k u h 1 L o X 0 Y 6 v i A f L A 2 M v u y i K Q j Z I o f Q i a v x / 4 e P 8 1 L m A T s W v G M P L 5 0 L v K 1 Z H I 2 s z k 7 4 p F F 6 C U P s h E T W j y t u E L z Y P b 0 I 5 N O I L 4 6 D m / / Q d K A V g y 1 X 8 J c 4 D A R d d n R k s k H D K 5 M E J N Z 4 G z p g d 7 Q m P N q I N N 0 s O W q e G 4 l T e 6 x 9 p K 5 S k K b 6 Y M J k T S f 1 r y R m N 8 Y M + C h H h k u a x q T a 8 v Y 3 T 5 A P p V y T D T p I + b y C m Z T Q 6 Y x 1 Q S W Z v m O Y b L Z N 2 g A / j E 1 M 7 C f Z T R Y y Q H f + M O 1 w L Q y v h r F o J N u m s 6 7 F N L B Y d f B Y 9 e i Q B P G z F Y L w m S j + 9 Q Q 8 8 T j c W i N d l L 7 d P N E u x r F h R L g S d J p D C R d z 6 B T d x i L U R N 6 n W m c n v X i i Q F y m F R Y F w R N g L U H P 7 R 0 z V u B x 8 p I W j R P T K Y 3 N s 4 Y j P S 1 N G Z c Y Y w M d o g 5 Y G G k U c 2 V 1 t v Y m J e Q y L J / 0 w I 9 m U u F N D C Z P i d 8 D W V W F A y 7 H 1 f 8 V P o 9 9 b y n p D D M O v b L t M i n y f s w a U m o Z U l K m + E g C y Y j y Z g I 3 C a L p o O I b R G 7 W w / Q u f V Y I i e + w 1 m A P 3 U H i Z w f R q 0 N 2 X x C n D O d c 5 H w i 4 j n R j j Q j U M Y X 9 B i R m t A M j Q P q 6 d P X I v R Q I K g 9 R I m f C e J / i r N j Y 2 B D U Y q E U N 0 d Q r O z m F i w q 3 n l 6 + h z 3 s D w y 3 H x e s U C Z l o Z h I e U y c J b B v y M T L 3 H V o h S A 7 0 S L i 3 q l s X i n E S g C z g o 2 k t m b Q c a 9 C R m a j M 8 2 z w C p n P R 8 h 8 D m 3 2 o d K 5 G N J S E i Z J o V x m J L 3 B D J 2 e b r C B e b 2 + O I W V y C 5 6 p s E n 9 2 R o s J u 1 w x Q w Q y / 7 4 k i b r t G F G 9 H n U A a B k Q 8 A S a c P g d Q E e u y H i e i J C K U c f U f R E u c X 3 T j c F Y X d o E j w S m G R m y j A s L M 5 I m V a z J N 5 y w P + o J F b J c f a r U w c B 4 H U 4 M n h y B a b s / m k M l V a a + 1 r v z J P v o v 5 G s 1 b U T t q Z L L Q c l i L j K L N d Z f e K N D 5 z A j H B t D q v i s Y S 4 2 l + C 2 a f 0 U Y a Y i o T S k H s r Y 4 u u z 7 Y d I p R J v N J 7 E Q v S y e b w W d b E R 2 + S i m t C p J W E Q h L y N L m s l k V Y J e D C M k m v c k m f j k h 7 k t W F k K o 7 3 b K + i B 5 W w 4 E I O 7 x b F h P h n Z b B q h x T E 4 W o d g d T Q W M d X R V M q K c S H A k b y n u l L Q u 3 W 4 t a T D v m 5 l D D k w d W F W h 8 d 3 E D 0 T I y X o t U 4 T h S 9 q w U B r 2 Y S M E L M J h u I X C 6 H r R I x s h 4 C c z V 6 4 z F 2 k E U h S W m p P H i t M j n S 8 P 5 l B K u M i C Z O k 7 6 1 i R 1 s 7 2 c V G Y q j i g Q 2 C r 4 O R j 5 N P R N J q P n G O b N 4 y A Z s 0 L c j k E q Q B O H p k Q J d N i X g F o / N w k p S 5 4 9 O R H c s h T z 2 8 T j 1 M s Q n 4 t Q P w k k R J + W Y g t 9 H x y 5 d o s o w Y O X g Q 8 W i U 7 H I L Y p E E H C 6 b i H j 5 V 9 c Q o M f I w T 2 k b W T c / e g W R g 7 t w 9 L c I k 0 s S z I j F q Z n 0 b 9 j G K G 1 I N y t b n G c w W g h + z + J x d k F B H 1 r O H D s s L i 2 R p C 6 l I b p s E F E W Z 3 F i G o l a p n O J c 0 b S 9 N 1 J + c g + Y 5 i 5 2 g B 1 5 f v k S 9 g Q Y t l B X l d F h N L T x E B 5 T D c + R 5 d r 5 7 u V R E 2 O c m K k d a H x X M 1 / O Q b e B N D 0 L I l U Z y C e E Y D X + o 9 k s R u k t J h 5 c 0 K W H R e W I w u Y i I J 1 5 K 7 h U C o h V y W 6 U 1 D Y 1 c l f l 4 B o y 5 P 9 1 N d m F U y F 8 9 H L O Q n E z E J d 3 u / Y A I 1 P N Y F c f 3 h Z A 8 x x 0 a / z K t J 4 N D u H B J p G / l G G 6 9 + I X w X v e 4 R I b j 5 J + d D W v J V y x y Z I L d J 9 8 W v f f F 3 r S Y 9 q U M 7 g q k 0 E W p O 2 I L B 5 D z C u U W E U 0 u w m t x Y j t z B R w t u T A f y m A m w t F h A K r d A z 1 N 0 s 2 k 8 t t N B D r C O 7 H A n z k 9 n c G w w R 2 b H 1 j Z u i Y l K m A 9 q 4 S L T Y T V 2 F w U 6 r x o y U v B o e t F K j q / T 2 F N 8 l 6 O A L t K i F h h z I T J x o k g u 3 s C B P V 1 o a W t F t 6 u A t f k J W M w m c q D d K N A g 7 9 i z C / 4 l H z x t H k R C E T j d C l H e u 3 E H v U N 9 y K R S c H o 8 m B o b h 9 3 p g s v r x c y 9 e / A t L q O 9 p w u T d + 6 i t b M d c 9 P T 8 L Z 6 i Z F 4 U C U E i c G c L h d J 0 B Y R R G G B 0 w h y E 1 k Y h 0 x I Z 9 I 1 o 3 1 S d n O k b D Z i p b E g 0 6 w g i / n j t Z e B n l a S t F o k 5 T H S R A Y S A B E i 2 Q K 6 8 l k y t 2 f J Z d X D J g 2 h 0 7 A D i / F d G G n v F J K Z T e w U m e I G 8 m M Z V g 6 9 2 z U Y I 7 M H q + Q r k m / J A Z l g a g F G P d n e F d C R g 2 Y x e G h e d u D q R A c W J G X N r x 6 y q T g x k 1 l Y Q V t B L k b 9 G O z K s J / M s p Z E v t B c J T B z s b l q t p K b Y K d 7 o O e J W A S B m W t 0 b 2 6 i E y N Z Y U 4 S Q O 1 k x m 7 W m m m y q P S 6 K y S 4 l x G i e / V Y y 3 T m N C v 3 x M y U J h e 0 p c h w 6 V Q M k a y P x o d M 5 X g s Q D S d x 2 z o K j z o h 8 P j F Q y V y A R p U F v J u b 6 O S Z J 6 j + 9 M 0 E C q V k B r g C e 3 0 s z L J 4 i 0 k j Q Q x a h d J R M x V h Y 0 6 O x V 3 l 9 Z W Y X N y w N m p G v J k l 2 u h H U Z x r Q L P R 0 H i 6 8 U Z F I Z m C w m O i 8 P J v k 8 J J F 4 I V o R X P x P + f d K a 1 B J k r Y W k n r s p 9 0 P 8 u S w L 2 h v o t + 9 8 Z p K K E m z e i j w Y g s R R z g c h o c Y u R q E h s p p E d O u I S a t i b t i c B S P F 3 j b 7 D v p h 8 i c I 3 8 n n t V D 1 k 5 j c v n I O t H 0 k u 9 g M f v E c w Y T W o f l M V x b 0 O F E W 2 5 9 8 V y N a / N 6 P F R c 8 O Q 1 s E B i V j x X o x R F l H n N T 9 L j r X E 2 2 h R w 0 C Q d X Y H R 3 q Y w j Z g G E s a k Q Q p E Y 9 n I E h y d o + L Y R s C M / + y e s m A J J L S 4 N F s l b F h E p e Z i c B Q x v D I F i 6 s D D n d 9 p h + 1 3 Y H W l U S f + 4 B 4 z e u a 7 C + q w c x 8 j c z s X R 1 B O I h f B E P x B 4 U Y 8 X r F o E Y z Z C 7 Q N 9 w W J V S r R i F N X y N i r D h / T T A T c a S J Q + v q z I R o S i P W b 0 r I Z D I w G A z E F F r M R s + K m y j B U e g h u 3 + 4 + O r + E C D G a q m x u K t W 5 U G a N K 9 N Z W h X 4 D J N 6 G F n F l p P d S l b G W q v h f T t N K K t U b S 3 t x f f 2 Q h m K O 2 K G f l O R W u v Z s d h 0 w z B Z C B r I r t I T r F i Y i 5 H t J D y 1 2 A 3 t i C Q m a P B B u Z 8 x z H Y 8 S H i q T b Y L W v C h 9 K T 9 i / 5 T 7 z Q y 1 E v R j 5 K A s m p 0 E E w q Y H X q l x 7 d C q M g G u c C M p E V o s T b m u I J 5 W k 9 A D s p h Z E b h d w D o r / x 6 Z c O j w D s 3 u Q N F D 1 A A 0 L 8 V R 4 B V Z P d / G d + n i O G I n 5 I 0 b j y a H 3 d 8 c b i / C V U I 2 5 J P K 7 I 7 5 Z G E i z O N 1 t f F D x k 4 1 4 y L C E 9 p 3 k x 5 H U W 4 t r i X Y K 2 N l W W F 8 C i G X 8 g p k u z B R 9 q N n x a f T v H M K 1 C 5 e w 9 9 B B G E 0 G L M z M o 3 9 4 i B i q T N D M R B r y X 0 o 2 9 V Y Q U 1 F F G z H m r k j o P 0 K S d F W G H M 7 B O K J E y D h F h h 3 z R C 4 A X / I 2 n P p e R K U F d N j 2 w a p X F n Y f B H j t 4 4 g 5 i 1 c u v Y n R 0 R H 6 3 a w w u f L k p f J 1 8 G V 7 v R 7 s 3 D l Y / M Z m i G g k / S / L G k g 0 G S Y R N a O 3 y P f M L p D 0 K N 6 6 G D e e L J o A 0 0 E y 6 e j 9 P / p P 3 8 B f + / x n S Q M X R E B F Q 1 r 1 8 u U r e P a T T w i B U g 2 y n B P r K J P + O X K I W 3 C k 3 4 7 l 6 C V 0 O / a I C K x a G 7 K l I M l 6 6 E L k W L d o s U K M 1 l M U E q U 1 O 7 Z E 5 k L X x H u V C 5 d 5 s i g y B t L i q p S d c G Q Z V 1 c H c K A r h 1 a H 8 r 4 c z e P t B T N p K N K O N I b Z 6 C J M 7 j 7 o q 5 j 7 v B 5 U K C j E o / h P d B 0 N R E S f 2 J U j k 1 b 5 v V R O u a b X b m / t d 1 V D N c Z i c I Z O J L A E m f x g b 9 d O a F X p b f y N 5 / Z u N r l n g l c w 6 D 1 C v t V N W P Q O U g w d 0 N y 8 c r E w t H u n m I x r 5 8 7 j 0 P F j N L k a c r z n 0 N P T S + 8 T X 5 o a 5 K A i q p l 0 J S R e J 9 P x G V v V R d j Z m T n 0 t f d A a 9 F h O n q G 7 p I G b 7 k N u p w e L p K E + g 4 t 5 K A M X Q e Z d D F S v 0 S E G j a o a U 5 S Z 1 M w j Z o E w 8 v h P P S t d M 3 F t Q W y b u g 4 / o d f i L e Q u y f D m H g D u b 5 n l a U A H r 8 4 m a X 0 G 6 V j G A X S k J p G 1 f A 2 w B O c S m X J d z I g F I 7 A 4 3 Y h t 5 C D o X c j Q V 4 n 0 2 y 0 S 8 b C B D A 8 U n y z C m a C l + m a 8 + s M E i d N b K + h i S P p V X G s 2 9 J J r z S 4 u a Q j Z 3 0 C w 6 1 D y g E M + m o 6 E U O M H O 5 W G 2 s x E g 5 k W v / B n 3 w d r e 3 d a O n q J S a n + W k d x N 2 P z q B 3 1 8 N w k 9 s w T A L f q C / / L j N A t 0 t Z n 2 O w 6 S V C z + T T V A O n e 3 1 i 5 + a 1 M g Y z 1 X u k o X a 1 k d A g G R E m T R r P a J G r b U h U R S 3 m Y k T D f q S D 5 E P 1 7 h V B k 0 8 O Z a E j 6 3 k p e g f t 9 h 0 i 8 s z w x 6 f F E o H T 2 i 7 S v t Z N v v u F O E k V R v L T A J q X M r D v q a + i 1 a Y e r y u p Y T e 0 o 8 1 a h 4 q 2 A U 6 Y z J L y t d L E 8 Y o A 4 9 K M h L 2 d e V j N G y d 5 N a a l Q e T 0 l + I b F S i Q j 8 i L 0 v e L 6 e k Z D A 2 V N W L m T h a m P c q 1 z N 7 R Y G B P e X x 5 Y T g o k d l a E Y m q h Q K 5 Y E k S N h z y b X f U p j z 2 x 4 b c x 8 R a G I i A w o F l Q f h W v Q f S l I T c f g 3 G Q k Y R A e v M y J g z m o n R N O g i Z l G D z 8 N w W b v g N P X i r b G N Y 5 q O + W F 2 l H 2 Y X R 0 8 5 + R C a G U M e U 6 u 0 8 C Q S z F L + b X D 2 E X + 4 Q r 6 H a f w 0 b w G o 2 0 x W F Q h d w b P 6 3 m y P v h v o 6 j H W I x 4 N I R k i M y + g X 3 i d R d Z b Q f 3 b x 5 D 1 v z 3 z V C 1 t N H s e A E D u x q 7 K Q 4 g h J K L I h z O G Q 8 x G j Q 1 D B k b L E 4 3 W s x b + 0 9 8 O a F k f b 9 H j T f v G P D J P d U l Y a M o Z Y U 0 i h K x 8 K J 0 v / O E e M 7 g F C t O Q N 6 Q l c / D S 6 f O Z i Q s x q 9 h Y v U k T g y m 4 L D q k U y R K Z Q 0 Q O N V g j H Z D J n O J i N W g h P o 9 O 5 A T u L 0 I z K r Z Q 4 K k S l r 0 U N L G j e v J c H F A Q w y R Q 0 k D D h Y R C K B t G A S B 3 t K K V 7 8 K M 9 t 6 l w K l h N K g G N l d Q W d H a z V F O S j 5 A U Q X e d V S 5 p L m V u Q y b / r c o 1 A H 7 R A Q z 5 H J p m g Y 7 U Y z 1 k Q D a 3 h 4 V E v V t L n x P E l m m b t l w 3 u I r N x G n l d 7 X k p M R o j l l k j H 6 Y i N Y T A W t E a v Y p o J I g 1 3 y p 2 7 h 5 B I p F E M L g G u 8 0 B f y C A n o e / v E E P a O l C S i / 5 k v Z 2 S r C a C i J A s z h 1 E 5 7 u 3 W R N m H C o O 4 e 2 Y o V G K L 4 I j 1 2 J B m 6 b o W o x U v R 2 D s 6 9 z T m M q 6 s + J M 2 8 6 L g R R n J + u 6 2 H o K m + N H P f S K U l W M x F c 4 5 v p z i p T a P J 7 6 o 1 s J o w c t k s T X I Q H R 3 t Q l M z u D y E A z l X r 1 2 A 3 e n E 7 n 3 7 s O o L I p B v R X r y D I 4 / + Y Q g i H A o i O n b d 7 B / 1 1 E y q + a F w 6 0 j Z u o b 7 s e t y 1 f h b C X z r L U X K 4 v j 2 D E y j O l 7 k y R x h 4 U P d + / S O T z 8 2 A n c u X o D 9 k E l g z q 9 R H Y 0 M e L O A y O I n U n C 8 b h S z s K 5 a 2 v B F e z p P 1 l k v M 3 g D J a 5 4 D X 0 u g + Q a V 9 e B i i t p X H E j / M 1 2 V e N B d L k E 5 G v p 9 F h J T m G r F V Z V F 7 w H 0 F v 6 x X x n G G J t 0 F D P q F k T I q h t r g 9 8 J j 7 l A 8 J I T J t w z 4 N h n p J k N L Q s Q b n s V u K B 3 A r q g T V 2 D s o Z a + z R u U A j s U Y F d k T Q 9 6 N P q T 6 3 h Y j t 9 H j 2 i s Y N J 2 M I 0 7 a q r V n N 5 4 n v 6 p A l 6 t R u f Z N M V Q t J m I N k 7 t O 5 s l u k k Q k x E Q 0 j w 9 l U 4 q f M 8 0 y j 5 G J x f 6 M T J J M S 2 a C x k 6 D n E 5 j M X V + n Y A Y B q 0 F L a l R W N r p g A e I b C p J z m c x g 4 A w F b Z i b 6 9 i 7 0 m r M v l o V R y 7 B i C t k s / G v t d 9 I E 8 a h H M p u e a L x 1 m d M S F H Z N y 5 d x 0 H H z m G e f J t u / v 7 h U 8 z + 9 E 5 H D p 5 n M Z a S 9 + R c O m 9 D / D w 4 2 Q u 3 Z 3 E 0 M g O X P 3 w A g 6 f O o 4 r H 5 5 H W 3 c 3 + g c H s b q 8 g v m p K R y j 4 2 5 c + g i m t i H k o i v I u U Y x 0 p q G n m M m R H X R 1 B p c 5 g 6 s L f v Q 0 d 2 p + K o E N u U y 6 S y G W o + u X 6 M v p o F 3 h c Z P V Z J R M v l 4 T Y x m H X n y 1 Z g o j O S I 9 L j 3 i 8 9 K S E 2 l E H M k 4 H Y 5 M R c 7 R 4 J A A 2 2 e / K u 0 k x g s V D x q M 9 T C q B K c A c E 8 w a F 2 s Y S y R t f R k R e B r m S S / G 9 d B v H A X n g 7 a D y d G 6 + n E s x c i + G b 5 K O l S V C M I p X 1 I p v 0 0 Y V H E V u d J A u K / H e b F 8 8 + d 7 w x h m L b k N P b 5 b w G u m I G u n + N f I + p D A r d G W i s k l j M b B Y S m S R 8 s z w x e R q 3 f I b O y W t V 2 6 P r m q h k J M b V V R e O D + X F 4 q A A 3 1 Z Z K P 3 M k Z 0 h c 2 3 Q I M a D / U m r t a L A k a 4 v S Z r C + o n G C h 9 L k O f y S L e k M D 7 r w E N 7 y 2 Y w W Z A w k a C 7 N L e K Q F y R 9 K e G y J S 0 K I P P i 9 I k 8 i B H Z c i 2 r G C E E p j h 4 4 k E H H Y 7 0 Q Q 5 6 0 U H v R K R 9 C L M O h f m w x N 0 z E b z z W v r I 4 Y t m 4 3 l N H 1 6 m p e F Y M l I a c w H r s F g I d N U b 4 E h b 4 B k 4 G U D h Q a 5 5 m v Q 9 a h 4 3 i j k C J m 4 L s 0 m P 7 3 D u h + h 9 A z R e h K 6 n J W 0 l r I M s Z 5 U T M M i E S M G f Q s o a E i L F 3 T I G e P o M u 9 F + n Y S q c N 2 n H 7 / c n W G S r w b h + 1 J e 0 2 N V A 3 y I l 1 o T 3 M U O T M z i 8 H B g e K r 6 h B Z 2 e z s 8 X z W O X 2 B R J K I 5 B V R K N C k p N J K A m g V n J k n i V L h O 9 1 3 s W A D y K S T Z M G l Y D d v F E C c I G t + y C y W D V j Q l A o p 1 Q g l N D D f 4 W i m c T 1 h 9 / S 4 A X 0 e G c O t 1 e + z B F E X x q d s W F g p E i Z 9 n a 6 L Q / 1 F y J K M e y t n 4 b F 1 o 9 0 9 g E h m G X Z j G 1 k V G 8 P f 1 x d B / p j y n L U V h 8 t L Z R Q M d Z i e 1 / I C 5 P f 2 u 2 W M d p G P R 7 6 d i C y r 5 p t p 8 f r y D e g K P v I z a R z I j 7 G R K d e i 2 Q E d L 2 X R s e R + C a 3 U C B Z j V 5 H N 0 6 C o M O R 6 j P 5 V m I 2 f c 6 I A l + a U l E g J 0 8 F y S Q s n 2 m Y m y T r b w U k I 9 O 1 Q O F C Y G 5 M x 0 E n a o U X x J 5 p h J A F l 7 J s C m 3 r s g K / 7 C v S b / M j 7 8 7 i e 1 u N Q j 7 x + H f x X 4 j U Y O p Z r b r J + C T o 3 m Q R k T r A l E Y t H 6 R i W G p z j p 0 N W z i J B z M T q P p u T 4 H D Y o N f p i 6 X g v E B I p p X W j P G Q B 3 t b I j A Z 8 j A Y j D A Z j a K 8 P k f + h 0 R q W a f X i g A B X 2 f p + h h s x v D S Q g n K Z 8 p k s n m w v q J O b 8 b i C R g N B n B b A D 4 u G Y 3 S b 5 E v Q E z D 5 + X j + b n m q g F 6 s t 7 4 / n R G k 2 g l s A m l H x H P g f i Z B O y P 2 5 T s D 0 c B b 4 w Z 8 e z o 5 v U S h i T T 2 N C X Z s l J H / B s z j N k o u 9 1 k c / D N h 9 B l H C 0 a h B / N Q 7 7 p + y Y 9 F 0 k Z i q g 1 7 u X L s F K 9 8 8 l 6 c p 4 M F i j S T 4 Z I f s 0 2 q 2 c H A 2 8 d c e A X S 0 J 3 P H b s a v 9 L M 1 1 e Q y 7 y S c p L S b z b 0 u k f T j t T W R w m H c J k r J a n R t u m T E f 4 2 P T y E s c w C I t F r D C 6 E n C k O x B J / p w V 2 v F 4 f 7 i u l 8 d z E Q / o H N v F k L 9 j s f L V g s J 8 v m o T g i s M / c M y N A Y 7 j Z J s H o K a K V H i b G 8 1 8 l s P h Z D m 3 0 Y G z R U 6 W a b Q d 6 v D P x W W A z f I N t Z S e F g s 4 a J S B 3 N S u X C w n Q w 6 W i Q K 0 5 X q Z 4 Z P P C 9 9 o e R z + Z p c D e a c 7 W g S R B J 2 c o L 1 e G 0 A T m a g D 5 v f e n e D O 4 u F z D S V X s 8 O C d P K i 5 q r o M u S S b x p i O p f H v K j / 6 B X r S 6 G g v s Z E j J m o q H S n 5 W 5 c C K 1 o B e T 1 7 0 Y + C S i h K u L + p w s I u O q a a E 6 b D 1 S l b V 5 S d e J 2 v l O T u W / B N o c w 3 U X H R m S D O k 4 Q f L J + c e F U x T B j L p Q 2 l T e T G Y B E 4 4 u Q C 7 o Z O E m M L A J Z + L N V 2 v R 0 n j u j a p x 0 i / j A v T e j y x u 2 x N V K O H X v t R G M g s 5 d / L h X J C 0 J p a q 5 u i J S z d S k L y z h D d Z Z E 1 x 6 D P 0 f d p c P y + 4 1 i j v 8 y T W 7 F E l 2 M S P Q s 6 X H Y P 0 f G y U p P L F 9 E o M 2 X l c m I k + z 1 b M R O v 2 K e l m G C m a H p V L D z 6 / X 7 h N 7 E U 4 U c y G y T 1 m x Y L Z N U 0 X Z t l l A a / F B b V Y G b l J K l X r Z B W j T I T Q z A T D T T 3 O m D Y j R I W w g o B M D H c L x Z C G v S 2 b B z H y k z n u / 7 N p h z n O Y b T E m b C e h z c 2 9 c w M z G 4 0 r U E f S t p 7 R Y d u k m 0 J j 9 M w 7 2 Q U l L E i j h I W j + S 4 f F W v s P r Z / l w 8 X N 6 S 8 x l + X R I 5 j R Y 6 b O Q T 5 e G 1 9 F T l 5 l Y m u f 7 y I I g A c t L E Y y w 7 B L Z 8 A U d a 3 n x l k C e r A b 6 5 X V m Y r A J y A + u e E i Q v H n n r h F 7 i J k 4 K 4 K Z i R d w S 1 B M M w X s 5 7 F w X Y h f I h r m / E 0 N j F 4 j C v Y 8 o k s x z N 5 c Q C 5 Y F q J q m E w 2 h A o G R M j a u L f 4 D M b W T q G / 9 Q j i x p L V J P 5 s Q G V C w n J s B y 6 5 B t G V j J L v R x b H 2 t L 0 h q + p a 4 e Y y f J k J m l o N J Z j d 4 i Z F I e Q b 2 K w 5 a g 4 p h m w F J J z B f R 7 H 9 q g n f I h k g u e 0 m 8 q Y d t K l K S S y 9 g L r 0 V Z y Z d J 2 p d S W J o B m y C B p B H P k A 9 V v N X 7 g k x E F M i H 8 a 1 v f w e P P / Y o 7 o 3 f Q z w W x / 4 D B / D R R 9 d o 4 i z o 6 + v F 4 u I i v v L L X 9 5 Q i s F p S g X i s a X V I P r 7 u j e u Q V U g T 8 d q V e U 0 p Q m v v I e 8 j 4 6 r X B e j Y x O n U z A P m f C / f v N f 4 Z / 9 w 3 9 I 1 F H 8 r B 7 o e 1 k a 4 6 X g N K y G d r S 3 1 k j / Y p o t r U D Q 8 0 B 6 Y y O c 2 Q B 3 R V J e R 5 N + m I 1 W E V K v N t c b a I D l J R G x T J q f + E W s m S k V 1 V z Z H Y Z F 7 y H B e k E U g p K 3 A 4 9 x E N Z o C z R O O o 6 s Z v b t p V Y 2 8 z d 3 3 Z q / r c F t 1 S A o W l 0 r g n D 1 w N Y + Z 5 2 p c X I 4 D M N N + s 1 K h t I E i L t b N t r h h q g d y 7 g F Q 8 4 K 2 Z 0 W 9 i + j E K H j m + h + x e s O 2 W x O O J S 1 w G U j X m t 5 f a E e a t U I N Y L J o A 0 x y Y g T w 0 X p x Y P I N M i j Q Q 9 B r K U H S 0 d e H C 0 9 L z 7 Y P J J X 8 v j d 3 / s X + O / / 9 n 9 D l E c n 4 G N I 7 6 t N H z X W y N + x I Y K l i I V 8 F v I F S J j o 2 4 y i 2 v f V S w E M d 7 u w u 7 t I m R X g 6 l t u O L M V y I V E P J P C F D H 2 1 M w c d o z s x u 3 r N 6 E j v + 6 5 F 5 7 B H / 7 h H + E X f / 2 3 0 e u k m y B i j a c D W E t M b c r n K 0 E i C a / 3 6 s X 8 n b 0 8 h h N H R n B x z o w d r R L a i m a c O l t E m i T T b 8 f G + 7 8 z p 8 V o B 5 f + a N B P p p F I 8 a o + R J s g r 5 B f 2 V k W E L e W 9 G L h n t e S O H l Z b 1 g U x a Y l V A u n z 8 z O Y X C g v / h K w f m b e o R V y z W N o s 1 W o P E q X w 9 f x 8 E e h Y 4 2 M Z Q a O n K k F 2 I 3 R M F h M L E A h 7 k N r b Z y a o x E N 6 p X 3 e h W 4 E A E m w 0 b 2 p E x c R b v i T V Y p 2 t U J B p u B U 5 m z K Y 2 1 + W o E c m v w K V V h W Y J k y E b 1 p I s l T S k c T V 4 b i / Z 5 j w C j d / G Z q j u o R J c 3 s G Z B I J J 6 b Y 5 0 M V h V 9 m u a F Y 5 L c P W U 1 6 5 5 p K H D I l I l o I l w X N 1 X i / 6 x q n 7 Q l S 7 5 t m g 4 k D z p X B H o Z R Z i y x 5 2 F 4 r X + B m s F T 3 n 0 3 B 3 m + B u b s k + T c j e T 6 J l V Y r B o f y + P G 7 t / D i E 3 s 3 z m E V V D I B l 5 t X 6 8 O 3 G L 4 l z G I O 4 h h J Y 3 G / h 0 o s k l n e w 6 l N d e Z o O v I + / a u Q M p e m q y u 8 u f d i V s / V t h o S C u U 1 v n N 3 i K F I k E Z X x m B 2 9 y E X W y R r z A C j k 8 x b l T n a C I Z b Z A y 3 8 X o X M d R 6 g R d d s M l i I 0 J L i h s V b 5 H q Z R V s N b r Q 4 d g t 3 l O D y 7 K 5 p m h 9 o m u A A x G 8 t q A O B z e r 4 d S 4 H + 3 E S O Z 0 u L r i E m Z f 5 e R / 3 I i R O W S Q m M s A o 8 E m Q s T S E p f X 0 z U Q 3 c h W G b F E E H e D R j I l 3 E I z s l n H 2 l D X u Z F z 2 Q w S J p / q b S a g + Y y W T O v q j F Q J L l f R z 2 f R Y i J / 1 6 C H v U u 7 w b R M n k 0 i e c A G p z G D l B y G y 1 J R Y l J D I O V p X L W q c W U z i Q M M x 4 d Y Y C j E f 2 1 h h s 6 n N H V h s 2 z Q u 9 m V m P L r M J C U o O u v 8 i M q V A Y r 3 K Z + B K J D 2 N l O Q o 3 k l 6 z N C o Z i V 4 Y L O d + 9 Z U B C y i G X D M D q 7 h L 3 o V w V H U v v 5 2 U O h G h h M G 3 N X E N k 8 + b o + r U p T U y k g Y g H M R O D m a n s R y m T k s w q T T Y q w f 0 N m J l E Q 5 M 6 t u f c 3 M K m t Z X t M l O t t a V 6 0 M T J Y U w T 1 X G n J c I N n 0 M w E + N n y U w M b n b C 0 B B T l z L 5 9 d 1 E x M R Q W h d f S w E W k 0 M w E 4 O n Y t x H x 1 X R I K K W s 8 h M v G b H Q Q Y 5 U E C f U R a M x W a i + I w b P 9 Y A 1 3 5 1 H S Q N M W K C s 1 e H d C E u m F 4 a y y O 5 S o K L L F C u i z I a T b h y J 6 O Y v k U k f V n R P K c a N j I T L y U U h I l d Y i b G w R 7 F D N O R l q r G T I z h V h n z V h 2 y s 7 X v g c G m n t N Y r q 8 K Z + Y E M z F 4 m Y y X R l i z c o S Z B V e a x l l K R W C 0 t p J 2 L I g + g i X o 9 A Z i J P L z i J n Y T 8 + m N 6 5 Z V W L 3 X h o r i x a a W N R f m G d T w b u F J 9 Y o 6 D T y 2 k Z J y i v / l U 4 h O 5 m 6 O u H l e k h F 4 1 y c C k 3 I o E h n e s h O G i S 9 M n j 8 V s D v R 2 t 7 u y A y H k y W T A o K u L j s Q o q I W Z h 7 9 w s + 7 T Z u g z W s P m + G n r t C V U E y m d y c L b E F u A X y d i u Q h V P P t W 6 E y O U Q X A 9 7 k K P h 4 b W r e 9 e m E E 6 F k T c U 6 G 8 e R x 9 p I T 9 C a R 5 5 P 7 9 5 P + D e I k a 9 d V 3 w p 6 p Y L J Y 6 n a 6 i 9 x I 4 H T M g E 5 i A v e e Q W O T n 9 a f K O i s 5 l 0 U u F Y L Z 3 k a E p N C 0 T i O R S 6 3 4 u U O t e U z 7 t W i 3 5 H F 4 S I L G v 7 a 4 i e 1 L Y f Q 8 O e K J V A K J e E J w t t P p F G 2 9 e I H U 4 / W I B U t J I v V N t i k v i P L N l b 6 L N Z K + H c q p S y q 2 B G m F n N z O z Y 6 3 N C 9 D 3 1 f f N m d U G 7 w S 1 F M 7 M T 5 O T N W B W D S E v j 4 l I + N u 0 I p D / R t / g 6 9 7 e m Y B c / N z 8 H q 8 i I T D o m / 7 4 u I S v v o r f 6 N 4 l I K f / O Q N 2 B 1 2 z M 8 v I B q N 4 D d + 6 d e h q 1 I + z j V O / + 7 3 f h + 7 d + / G 5 z 7 7 q e K 7 C j j S z w 1 P D L E k b B 1 V w u g 0 X p x 5 3 h B D b Z O h 1 f i T b 3 w H / f 1 9 c D g 9 8 J E m 6 3 I W M D c 9 h 4 G h A f S O 7 I N b Z t v c B j l F f h z T K P 0 e + y F y m v z Y U A 6 S P 4 u M w 4 A J 1 m Z 0 7 S d O b P R b G T I 5 K 9 d j J j z U S 6 b R I p 2 H j j O V a r 7 o H r i p i 2 D O Y s 5 g C V y r x h 2 3 e J 2 c O / W e I 5 p 7 f H c x k F S B S r r Q k 3 Z R h / p L 1 c i F T I F 8 S x 3 e G 9 e t R + u e J + H K j H H P t 5 E 2 l C h y 7 U Y y D / f n c X l O Y b S H b H l F Q 4 l X H w O k N R n L m R X 0 9 f Y o U S C 2 y 8 u K S w E p F R 7 c y o G s h X r M x C i d Z W Z m h h i D b G O b g 2 x n M 1 w d u z F O z D T a m S f f 4 g F p 4 w e A 4 P t B e B / b G I q u m c 9 X g T x p i w L n V z 6 A W q w S J H 8 e Y b M O l h X W 3 h l k r H p 4 u 0 0 I x r T w k B m Z J y s g l F h C q 7 O x S C w z S 2 I y A U O / S Q h e J n D e i I I 3 L r B Y r C S U K w l i I z i d R 5 V R h j v L W e z p U l k 6 S 2 T p l L q / F n m B 6 Y m F P i + r W O w b E 6 z Z B O Z 1 v z d W F E b j b 3 K w p N u t w Y 7 W L G m o j R Z D N p 0 S T V I r m 2 q 2 2 R Y x 2 G q E 1 + Y W Q R N u Z k P T t o m 8 t w Q v 1 K r 7 P F R C 7 R i y G d a W J 7 O L 5 i Z B Z k G E 7 P I S u M e d k K 5 0 B Y 0 y U y O 4 s O L F D b 9 b r J 1 4 v C 3 o 3 7 E H K X 0 3 E a d R m H h q Z u L y 7 b 9 s M D N x t o c a H J 5 u B O x / N c p M v I Y l h W j u k v X P P S n N i P U j 2 0 4 9 P W y C m R h O X o 8 0 k Y 9 H Z k 8 w 7 F D 8 k C 2 Q l T Q i A M r n M R q J K E n T 5 H M y M Z I J L q d 9 S 2 Z a j N x a Z 6 Z r F 6 9 i b j m F 1 P w t k Q V x 6 f 2 z Z F n Q / X e T X 2 Q y 4 v q V K 1 h b D Y j 3 P r p w W W j Q i d v 3 I K 8 A N y 8 r Z f 4 M j m S q y y 2 O k I Z 5 f G d O M N M E W V W V 4 B Q r Z t B K r C V 6 y O d S m L X N n s d j O y T B m E 1 p q B K z O A 1 d a L H u F M / V 4 M w F 7 l M w 6 D o l B p w f o p 1 W a f 2 E 5 4 D n f 2 u r r i p q a S c z S S H N u m 7 a j D f H D P j k q N I I s 2 h y N w z + D p u 1 h q Y b p 9 d G g s w 9 b o P F H Y c e 6 p W F r z I + G c P V K / P 4 m 3 9 j r 4 i G s p a q l i B b g h T J Q + + q T p D s L 9 6 8 O U Z m X I 8 Y f y 4 0 v H P n r k h E t l r M o l d 6 J b g h i 1 u X J y a t P U C F H F k S x c 7 B T G R T i 2 H c u n J O 1 D f t 2 b M b 1 6 7 d I E Z x w W Q 2 4 h O P n x T H q S E F y K R v 0 S G 9 k I a 5 t 7 m w 9 O r C M j p 6 u x B I L G L u + h J 2 7 t k D d 4 s X v p U V z I 1 P 4 M i j J z B 2 / S a G d u 2 E l X w n p o e b x G R 9 Q 0 O w k Y m + v E j f 7 2 g X p q M 8 W 8 C b C U X L H a L x 7 + T 1 O A J n 0 L w 1 t t E V E d H p + B o s r o 1 m L I 9 C i 1 0 W J h + D I 5 G D O v K h G m W o l c R 1 p O U 4 K R Q d + p 2 P F N 8 t o 8 R s f Y 5 j Q M g o G s U 7 Z Q c p I S 2 M w 2 V i F D 0 h v F s T J / t v U 3 f v Q U u q d u f I L l w 5 d x 5 u l 4 c Y V g L 3 w L h 1 9 T o O H D 2 M s D + E F h q o Z f J p 2 r v L W 6 m U w G X u l + f 0 Y s 2 J m 3 2 o w W k 5 c q X E Z o 1 J p g k 7 6 M x 8 J S Z c X F l F p 6 M N + g a u v R F M r W k x 3 F b + 7 d j N K B z 7 l f W o a j V R a t Q L B K S j G Z i d 1 b / X N P 7 t H 0 D D A / D b f 1 t c D 4 N r p d Q W x U T w X e G H h K N O I q 5 D w t f m C G E p k l k T / H G V W y g t / v M c c I I y + + Z c h U y e D z 4 6 d w m e t l b R T C d g 3 o + 2 5 C 3 s 3 D + C G 5 e u 4 q E T p z B 9 d w x O t 5 s e L t J K l 3 H w + M N Y m J 4 H F 1 l e P X s B R 0 4 9 g g T 5 v Q a f D e c k I 1 q c J A g 6 y 0 k M 7 N d + M L n Z t 8 8 k o z B a N n e r Z b 9 L q O C i X O P M 9 H W G e v / M O f T 1 9 2 N i c g q H H z q I e + T Q 7 9 + 3 n 6 R Z Y 5 P D D N U v n 0 L e m s F U V C l r 5 u 5 J + q Q Z H v c A 8 C F J x m c a L 7 3 l j q 3 t g z t J I p q x N n 0 b u / Y p b W i v n r u A P Y c e g s X K i Z A y r p w 9 j y M n N z O 4 G n d X t R h q y W M + q M H y v b N i l w s P S T f O U Y t G o / j C z 3 9 W 2 P f N Q q w B q f j r 1 d f e x v T U t N g y 5 1 G S m C 5 X 7 S h T J c I f h u A + p f T k q x Y V L U G K k E C y a W s y F P t V W s t m z V U K G F W D x E 1 t 3 J u / w 4 f / m / / r I n 7 r 7 x 0 T Q q U a l u P X k c w p R Y B Z M l 3 v T h 2 C i U y h T + 4 3 V m 3 E U 4 n t a C v u G d H p y I u + F s 4 i 4 0 p T B e i H t 5 7 D k p U T n X S g h f u J 7 N n 4 n U o f i s G V 1 I z K w A S P y X N k + a g F g 2 C o d F r G 4 t K i y D d j y c G O I w 8 + L 4 Z X S 3 F / d 1 w L q z 6 L 4 0 M K N y f e i c P 8 h B F z s f P i + 7 7 F O N p 7 F f t S K + n J k V X s 7 c 6 7 D 8 N y f O v I l S S R 4 5 s y Y P b G + z j x i S c x f u c 2 h n e P E P O c x e E T x 3 C T t N P B h 4 9 g l p h / Y A e 3 O m s s y B C J A 1 e W D D j Y L c F L f s L W w 9 8 4 c j 4 y C 9 t r U x A T J 0 9 A q Q E 9 E 7 H w Z / g i s g X E p 2 K w n b C L s Y / F 4 r A 7 r X j 9 9 b f x 7 P P P Q l + k d X Z d 2 W S p B 4 5 g q f e 1 E o x E K i S 8 E I M V F h h 7 9 b g 8 z 5 v Q c f k D c G I o h 9 w a X X t b 9 W v P r m V h b C O L I 7 2 y o S C Q i 0 F L 5 u F k 6 L T 4 q w b T z 9 j 0 Y b z 4 8 M b F R n V 4 X o 3 I 7 T B c e 5 V 1 t 0 o o f U Z 8 8 J i V N S v 2 z U o d l S r z F t l f F 6 8 2 8 0 U Z 9 N V r C + U m n u o M l N e J o Z Q z l y E Y i v i g 2 g L v 7 g 4 N h r x 8 A j q E 7 n m z y U e D z C F O m f h B R w T I Z p G O C I V N N U 6 j k d h k c 2 i g a y U n k 0 P f x X t Z j F / F u b e m c G j / P r L t k 9 C T 9 6 f V G n H 5 w 3 u w 2 k w i 5 B 5 c S e D x J 0 + g t N V o L V R G d j 4 O 8 D p Q R t b C b j U i R 5 o q l t X D Y V S c P C Z 8 g 9 m y Y d e / r V B J y M 1 i 5 X v L 6 P w F p f c B h 8 z Z 3 F O 3 B R B Z 4 3 R 6 O Z 2 H z q x 6 n 8 w / E I H y n A n N R Z p W M C 8 d s t X 1 y K T N d K T N a I b x n e 9 8 V / h s m X Q G 7 R 1 t i E Q i + N x n f 0 4 c x 0 E T b T E D u x L V m E m N p Z X j e H y P a r 6 Z 2 u p c V v R G B M 4 D G 5 l w J v I h n M Z e G C Q v u M z 4 0 o w d T 9 U I n a v B z M Y b S W j J E x D b t t J v T 5 K v Y z U U 0 F W x M Z 6 6 D K l S S z G j p C P L s L g 3 N + U 8 a M 9 B 5 x x D o r i F j 8 J Q 9 E O p i 2 n S H o 2 p 3 v R C C t n 2 k P g h 5 k C X i U O o G p q E K N 7 / 8 A w M e i M 6 + 5 1 I x S R 0 7 i Z z Z s F I d q 0 F g V k Z R 0 8 e R D q V h N n S 3 K L l V s i T 5 N N W k X w l s K J l I u N c O e 4 j F / L 7 c T f W A T d 8 a C N t d T 3 U A T k 0 h 8 c P K l K S 1 6 G s N h s C a 2 v o 7 u t H K O A n M 7 E V c 1 O T 6 O r t o 9 c B t N g 6 E M k G 4 W 1 t x d L c L L r 7 B z A / P U W O c L k 7 E / s E a s a o B f 8 7 a 2 h 9 S i l R 4 U V d D i b U + 9 7 b d w 1 i D 9 p G M R f c n I q U X a W x I O b k Y k 3 m Q j m S x x q p w J K T X k J 6 O Y 3 b y / c w O z c v z N H B w U H h K 0 V i Q Q w 9 p I U + Z Y d s T Y l O t J O h d 4 v f A n Z 4 n h B / p 1 f i Z P 5 p Y d F l s b Y W g E V L 5 r / X i g T d Z 3 9 f u X d 4 C S k u D k 1 o Y G r l h q d + p K S I y F D v c e 0 X R Y l v j R n w D J t a R f B u L N o a H R i 4 l I Q 7 v H 6 i 6 D 9 P r u k x s a Z R / J 8 K l D T V r W U d F k I b x z 6 b T h L 9 6 D e Z f d z X / 5 B n E R G T 0 q a 6 4 a B E C c v x G 0 j L Y T L l D G T K 8 e q y A f 2 O E y I M v p i + i 5 x + T Z g Z 1 T B 1 u Y B P D D 4 G w 3 A F o f D 8 0 V c y f n J I J z N w F N t V V Q N n Y b D / I M y f k i A h O V C 5 Y V Y l c i s S D K R R f c v L x O h R O N w e m l B u D O I i q Z x G l g j l X m Y n n S q B / R 0 p r J I J 3 E M M Y r T y r h x a w U h G U v m d P T 2 K a q d 7 L P k r a 6 s + a M g M k T V Z d H S X C W R l Y R 6 d R e b z V P T c C I e j m J y c E Y y 7 e 9 c u n H 3 / P J m 1 g z h 4 Y M 8 m h i r 9 3 s 8 S c o I m h Z V A U U l z 1 A x k Z o m / / J r G m 7 X T o P s U t O R I F j I 6 5 H X K g i 3 3 o k + k I i K g M C g y 2 B U S + 9 M / + 3 M c e b I H I + 0 n o O U Q O t G M r s r 2 Q M F g R J z H Y 3 P S v H J r 6 b R g q r X Y D I Z b H s F d c j l G d m 1 k e j q c q J 7 + h u g a e S m B T 8 v m M b 9 P z + O k q S 4 u 6 o l e S d v k N M I H O 9 S 3 2 V W Q V g t 4 K 7 D Z d 1 X 8 q A I x 1 M a Y g s f o h 9 m a Q 5 t 5 B W l d q D m G U m f 0 W v R e a P I 6 d D h G B Z F L z h y p 5 g 9 E I K I a D F o r u n V H 1 v c 2 4 v A 6 M 2 M J 3 D R k M f 4 B E U 4 e h a Q B 9 r U 2 F M h H N + S N K G g K S L i V H c 7 V f e z U M L z y F h n i Y U i / + A t i M h j J Z B Y u Y p x I 2 A + T b K o 6 e W q U E m 5 j W R 2 Z f 8 p g b 2 e j t k Z R C p s z k l N x W I c V v 5 M Z i s 2 v E h P 5 / S G k y R T r 6 u o U m S q c h W 6 q M c 6 V 4 C p e n V s r k p h 1 6 v 2 E P w a w g I m N R U U U U J j N L X S d n S Z h h s p J G f G x G F x H F A v g P B 2 3 Z 4 D b F y v 3 q A b P H z P V H / 7 R G D 7 9 c 6 M Y I A Z w H C I z s H h o g L S X P 0 5 M V d w M r R F w d 1 n O 1 Z M X C n g z q j B M N S 3 F q B a Y Y E t D y q Z g F H v f b s R T I 5 L I B W Q 0 z F C 8 m M v N + 0 v g R M Q 8 m Q i 8 A R k T / I 2 5 N 0 n q V z c Z 1 7 v T 8 C / R o K g Z M 5 s d w k i b k r J f K o M u a C S a F L p I v x c 6 I u 5 U F 9 m n 9 L 1 W 8 2 4 4 D B 3 I z e e E F O I a n W y Y n G a v E f / H v 7 4 I j 8 u E X 3 p x N / k F 5 N 8 5 9 E S I E T J N t P B 4 q j N F a Z L Z L 3 H u d 0 L v V D z + 9 8 6 c h 8 + 3 i r G x M b h c v E i c x Y E D B 3 D 3 7 l 2 x L c 7 X v v Y r 4 r h K l M z K 7 S A X y c L g U i a 6 k q F + V i h O z 7 Y Q u R I h Z m k u 2 z m V T O H i + 2 n s 3 6 9 D M p / A n b F 7 Y m P y 8 f F x f P l L P 1 8 8 a i O S s 0 l Y B 6 y i O U 3 l M k h + k Z T R Z g t S I J n l n Q f z K F U W M N P s 7 S q A 9 y L m D e S M J P B L m P N r x V 5 j l c g k Q t A Z 7 Z u y J h h P k T l r H K H x q 8 V Q w f Q U I h m 6 w j r o d R y F d s 2 M r D M t N k f j 5 i M b I C k M J k q b y X 8 y D C g X G c r M I Z y e R T L j R b f T h n B m H l r Z J g i o 3 3 M Y k d S K 2 J u H J V V B m y U i L a v 3 d s s o a S 1 F k v M O e B y i 3 Y R t U g Z H v b g f g Z k Z q 2 T q q M L p Q Z K M 3 j q t j 3 n h 8 w Y x 4 e L C E h w O O 3 1 X i 0 s X L + G 3 f u s 3 i 0 c 0 h u 0 w V I a E z P W 8 B c c G F G d d C s t i J 7 4 H B V 6 j s Z v K 9 8 5 z U 7 q + z F I a p m 6 a 6 2 2 M + 5 X p L H Z 4 Q Y J r s 5 l V D 4 k 7 c a R 7 H X D T f K g D W F x t e 2 d F L w r + e D 6 v L x p w q E d J f G W I t g 1 k + c i T B e Q H t e T b V Z 9 P 9 t P U Z f e M W u H z E v Z 0 k I W 1 s H a t k J E 5 N Z 3 U I X l l H C b n p o Q 5 3 n 6 h D k Q R l / 2 4 6 B C 0 G m X f q U p D Q m I o j 7 U P t u U 2 8 p u U y Z 0 h 7 c R R E A O 6 6 W Z y x F Q x 9 L s 2 d u H h r q e 8 k T Y f l y j 4 Y N a 6 y X z f v B 7 G J S d V H X c e i C Y 1 B e + h G i A z Y q C l Y h Q r k C d t x u d O T C S g r d h v O B 5 J w m Y 1 0 z E F 2 E b t I j W I k c / k 8 e 3 v 3 I S r 0 4 V P P d E n 3 l c v j l a C G a q p T H P V / X K P C V M x p M y N X 8 6 c + R C 7 d u x E l s z f O 9 f G M N q 3 G 3 1 7 e / D j d + f I 7 C 7 g C 5 8 Z p v t Q v r y y s o a X f v w T s a W O j k 7 4 5 B O f w D f + 7 J s w 6 8 3 4 6 l f + h n I / 9 L + c k E m 7 Z M S O i x q a d u O Q g a w A x Z T b D i O / d E X C Z 4 / o x b o e h 9 X V t V g 5 O U U 8 y p u g V S f i 1 D n y N x / h r H P l t d i L j P z a U u s v X n S u X G I U e z U T / 8 v z J D c 3 F v G u Q 5 o j X y q + + T e T g V m Y X D 2 i K 2 8 l x J Y 7 1 + d / U J 1 F t w C b f B w Y m F 2 5 S 7 Z 5 F F K p 8 K Y I b d 4 q 7 M 6 + 9 B H o e 5 Q B Z q m W T s S x k h k T r / U 6 A 1 r 1 S h n A d l A v P X + 7 q D Y B 1 V D q 9 N o o 4 n G J n H Q t + T / F 7 9 D v J O 4 V a 2 z o 9 z g D 4 b 2 Z C 6 I N W o v L g x H H M N 4 a O 0 M + n A V P P 8 1 b 3 G z + r d S q D H O H b l t m m k T a N J 7 I w e 1 u T D O U 0 q U + D l y b j O P g k L W h a G g 1 J N 9 N Y P W A E z 1 u m X w Z m p s w z W H F k h a 7 1 e x 7 c Z 7 i p Y k 4 9 g 3 k Y T E 4 a S D o w 8 2 8 I V D V l 5 J l E S n m T k 6 V O N J P r s p W D N V m G Y H d 2 L 6 u W R j s D 3 G J t e w g S Z U L I S S P k 0 Q w o t / x i J K C V C B J 7 z q B v J / 8 n L b y I P E q N T N T u 2 k X E Y E W q 5 m 7 M B n s 8 G g 3 l z 1 v B V 4 j M j 3 g 0 D u j 0 X A 0 9 6 D T 1 1 n I 3 Q Q e u j q U n 5 o h G 7 x X h 0 w 2 s y n U z s T A E r j 0 V 3 m v e u S P 8 / j 4 7 d J n f B y n 8 p h M G x m H P + f P P g 5 s Z z e S i Y U w D u 4 u r / P k g j L O 3 + b c 0 L w S h D G a 8 O 7 p 9 / D b v / V 3 i k d s h G i I S t O R J R N S 9 g H x Q 2 a x Y 4 o a H y 3 o R K M Y l y W P C z M B H B 1 w i 5 7 q M m k j r g a u N O k 5 5 E 5 y b h O k H O e F c s R v s z C q y 1 D q Z h d p O Y Z 4 d p U k g B V O Q 7 d g L o 4 4 p X S L S O T W Y N G 7 Y V p q Q d L m Q 4 d x H w o h D Q y 7 F N Z n J r N p 2 u H Q b l 4 Y 2 y 6 q a S f 1 6 v 1 W + O 7 3 X k I i k R A B B w 7 v f u W X f 1 F o k D s r O i y F t R v W O a q B o 2 b 1 d m N v B s m Z B K y D N k h Z G Z l c G j a x D 1 N 9 1 M t u k O j a 8 k G J G F S R s H P z v C W N l i w C 3 i v K L s z J x c V l 9 P V t 3 p m y F p J T d I 3 D W 1 9 X C a V l i k Y x u 5 p C p 0 c r G E e N b 3 7 r z / H 0 U 0 + J Q A D X 3 z n J 5 6 6 F h d B N 9 H r 2 4 + K M A f v M K V i r / H 7 u L j H C i D J v v B s h Z 4 o z 5 D V i q j Y N b i 3 r R f 5 n N w c V F y V c L W z W U o x c m k x R v U H Q j h o 1 G a p a 5 x i G H J J F V o D k l u B L 3 k K H c x S G s B W z B o 7 c K Q i E H 8 N R r v + n / 0 t J s 5 2 6 h 8 T f B 4 W q p M w + Y x U L h n 2 t 9 b 4 Z D e J 1 k k 7 P V b R q T k Y j s D i c V T X D / S B w e g 0 t T 5 Q X d U 0 m s 4 h O 1 o T K Z 6 o E u U q w N m b F r a O W t l M j c i k E 1 9 H q + / 8 2 i + 9 / / y X s 3 L U T y 8 s r w l 8 b H R m B x W L A h Z s r k I x e n N p d v o F K w b W 2 F k R b W / V W Z q m 7 G d w 2 2 c R O j W 2 8 R m o l g a O 6 L Y m Y S V 9 k p h I S W T J l j Q o L s N + k V / W t y C X J Y i H m r A Z R T Z E K b 9 j j i l G V o T z m Q b h F 9 s N G c A 8 5 L h L k 4 i 2 W 7 i H N D b p e D Z m A j 5 H 2 8 s F m a B e W D e d a m c g h n s 1 8 I D Q Z a y b W U A 8 K f M s 3 r l 0 R a f p p k h Q c S G E i 3 D 2 6 D 0 t L C / C v r g i J x p 8 d P n J s 2 2 t J 3 F B k b 7 e 8 H t 2 q b A z D 6 U n V n N N m s f a 6 D 2 3 P t Q t z L U E + J m u o e v 5 E q Q y i F t R l F o 2 A l y t q t R A r Q S Y f U G d X 7 p U t R T X / c f C D a 5 0 e h A n J 5 z g 7 l s K p P d s z 5 6 P j g F P p B E 0 n o 7 E i 0 z x h S e H 6 9 R t 4 d N 8 J 0 f / x 1 m 1 O / N 4 t f i u c 0 o j 9 l n e o M v 9 L 4 O y S u 6 s 6 j J / 5 Y z z 5 w h c Q W l v E v d t X 0 X v 0 y + L + t Y U c W T g S H O T n 6 p A j K 8 4 A 3 W / + z p d / l 7 e P Y c b g b p 6 M L p v S M l k N s U 9 s M f r C i 4 w + 6 Q p N u k Y s t P J K e U o K Y T n x E S K Z O b R Y u h G e X 0 G 6 u B W J V 7 v 9 w E M 1 8 F V 0 d H Z h f m 4 G 3 b 3 9 S H P u G x H 3 3 P Q k 2 d t W t L R 3 o L + v H 1 1 d y q K E v s K M a B Q s 6 X h z Z D M J K c 5 q 5 v 1 3 + c f n I h b y K 7 M i b M / 7 y n J r 5 e 3 + B i P F 5 t Q O Z d m A e 7 D z b v D q K B 8 X B 3 I A q P R g Z l G / 5 n w + 9 e t c I o / f / 8 M / I M a 0 i 1 S f e / c m 0 N r a u n l Z o w i P t c b i j Q q l X D 6 + R j 6 n 3 x 8 g A Q B k M s q e y A s L S / j g w 3 P Y t U s 1 1 8 x f K s Z r B G / d k n F 8 m H v N l z W D T F p q M m R A i 4 0 j 0 H w N 9 B 7 9 9 m x A R / N A D D i l F x 1 m + Q N H U W 4 X o v S S I / l W L V 7 + / i u 4 O z G F g l m L P / / z v 0 B X d z c u X 7 6 G C 5 e u g m 8 r G V l B T z e b v 2 W B w H 6 V p x N o D + Z h G + r B B 2 / 9 C J H A C p z u F o z 2 u R C e P Q 9 z I Y R L b 3 8 H x w / v Q 3 z 1 H u w 6 M g N L 6 1 C 8 S T S f k D t x M o O o o c 4 Q 5 l y u h L y G S G 5 a v K 4 G b q m c z S f E c 5 e 2 H x Z 1 i W S T C O b m 4 T V w 0 E L 5 / S b n h z S V E f o a d U W N Y p Y k F U f + X L o 4 D C B J z V o p r y P x Q 0 x F n 3 O J t K l Y D F h q u 9 Y M Q h 8 G 4 D l V T k 1 a W V l V i u G Y c i p Q W T J S D b U 0 F I f z + Y L V Y W n G 9 P S 8 K N u x W 8 i / M p q x d 2 h 0 / R i R Z E u E y K a R O Z E j v 0 E p H e H P 1 z v Z 0 v + c k c G t o N X Y j p / J m y v o j V Z Y i v T G D C S 2 U e J e h a U I a Y P I L 5 I J l 7 q M Q t c o U m S 6 6 U o 7 9 d O p 5 Q U J O a J r 3 g 6 W T T v L C P l D 7 X p k y J Z O k a X v s Z K Q i i j Z H j f v T G I 2 p 9 p 3 W A W e o l R o E Q Z H p 8 h v b C x T g o 8 o j s v 5 8 5 d g b A 0 K t S / o R k O T p 3 x E h E V 6 j i j P H u 1 C y r s q C K J d t 7 d o v n A 6 i p K S U o 1 Q G o U s k w i u B b 6 e i j F / Y K H 1 4 i h 9 O K 3 D o w N K v R J D Z z D j j b d O w + d b I W K I 4 + / + l 7 9 J n 2 0 9 p G r E x m J w j C r X y T 4 U n 7 t a t S 5 v v K Z z b c F N B D l W P U f u f h G 5 R n 7 U Q 7 X 9 K N a O 6 v I S K U Y E W 6 W B T Q l M P + r M E t a 0 E m m E D 5 Z z + M S o C V m i J b Y O S p i Z X c S b b 7 5 F F k k a R q M B 3 T 3 d g o j 3 H P N g s O V h 5 G 4 y U d I 5 a S h 1 3 L i T X D F p g q 5 h S I N x v w 5 d 1 8 I w n j L C 6 K g v Y M V 1 0 W X L M R m Z j 9 I w P G L H R y t G M g 2 r C 0 o O o 6 f W 7 s L e t W 9 r h p I D N D k t y l 2 z d u L 0 I w M H + 6 t g 0 P k o X Y h y r D A R K x J W 6 9 n Y G z 6 j 6 x Y N S H i R r 5 h / x v v Y M r P q O b J F b / G 6 j R g 8 w c R 0 A P 1 U b l X G u z f e R z A Y F C U i b W 3 t u H D h A t w u N 7 7 y l S + L 8 9 w v m O B T x X w 6 3 l 6 H U c 1 H y 8 x K M A 2 U q e v 3 / v 1 / w L 5 9 e 3 H 6 9 H s Y G B g Q G d t P P n F K f J Z e T s H c p T A Q R 0 7 Z h F K b P I w s + Q L G B s P 0 3 C v j 4 8 j b 8 7 + x h t Z n l e B J P d S r K C 7 h j T f f J T N x E U N D Q 3 j 1 1 d f w q 1 / 9 C k Z G F H O R x 7 h a t n 2 t E h n u l a H 3 N D Y 2 j M T b C d i e V q K F k 2 s 6 8 p + q 5 w R y n Z / l c Q 5 o K a 9 f r 9 h 4 W 4 1 S z V R d h p L m y N n s V 8 7 G t f W c b h / I l x t e V E I d G e R m i 2 I z j S 2 y w D e g i o Z p G H Q X S z O r y D m X M N C y e f + j + w a P u W r O e N L H Z 4 P o b T W h p U 0 h M l 7 v e f t m E m 6 r H r 0 k h N i p 5 e 4 + g x 4 J M 7 4 M 9 v S S H + B x b g q 1 Z v 0 Z 0 v o m I V R i s Z i o H V N j 6 u 4 c m V x x J B I p J B M x W G w 2 n D x R O 4 h w v 7 V Z 9 4 v M D P l V g 9 W j Y y V w U S g L X 7 W 1 k u P e H W y D E X h 8 m a G Y s U p g g W n Y 5 r a t l W C m u r v D i c M D d B 3 F 9 9 S I v x q D / Q W H 6 E X P 5 T 2 p y y l Y H r Z U X e w t g Z l K E 5 5 a K w h i Y Z i Y o u n 0 G b K P S b 0 Z d p Q v n i d 6 O X 2 J t N N m x 3 b A e Y o N O m h k z m o m L i V 6 W J u d Q M L l Q 1 / y J P T d F Y N A x C 8 W R p s c n N X Y B P R a P f G c Q Q y 2 y 7 J x H Y W 1 G j s 7 j a 5 F N Q q W O O G k V q T q t N h o c M n G L o W m u R j w 1 k I O 9 s w c 3 C 2 t Y q 2 H N 2 T z E J O V r o L r j H Q u L Q 1 4 D j 4 y 2 9 z k X O v o m C j 5 C + 1 t L Y j f S 8 C + 2 4 a Z 6 R k M D A 5 s I L L 0 3 S z M I 0 3 G w T 8 m x O / E Y d 9 T J X e y D s R u h M 0 I V R X e v r S A p 4 / W X / T P 0 N i v 9 / d r A q E k m Z P X E r C c 2 h x N l F Z z w l c 1 d G 8 8 b z 5 K f p x T h 3 f v 6 W G g e b 5 2 f Q W J t I S h H i f c H j N e f m u m A Z O P n E 3 J T t o p G I G U i 6 w T S c a U J P t Y C 5 1 s g y f R j 3 x r i s w v H X x J 3 v Y m A W 2 e C 9 X 2 w 6 R z Q F o g K e A i Q q O B b S a c q 0 Z W S m I h f K P 4 S s F w a / V e E o 0 4 7 g 8 C P H A p 0 g a x j A 5 S Z F r Y 3 p F w U G z j f / I T z y g H E X K r E k l W R R D 9 u 9 / 7 A 2 K a Q T o m S t o m g V W f D y + 8 8 C z 8 q 0 E 8 / s Q j D S 3 q b o W X f v w K + v s H c O b M + + B U m a 9 9 7 a s 4 f + G y 6 N 6 0 e / d O D A 5 s H d W r B i l J Q p D X d h p A y e z j u i q u J N 4 u V o M p Q f z D b V r R r K X k R z 6 I 5 N 9 r 8 3 r s M a R h q l g A L m 0 y V w k p J J F p q R d r l E t z P n i c Z r S 2 W B B P S a L 6 2 e K x V m c o a Y F M v d 7 y I P B W / 2 H N j a q L j Z w k y 6 U d 3 K + P 0 W k 7 A A s n U m 1 / D O u C 1 0 w 4 X L s U O Y z H d 5 Y H o t K O V h P x / a I R E y o j 9 v O V M T 8 z j c G d u 2 G o S P W p B 9 Z y n M 2 t u x V H b o e M j k 6 l e 1 P 6 X g 7 m 3 c 1 L 3 + 0 s 7 m 6 F z C o R X k f Z / F J D 7 L 6 o o g 2 Z / N u Z m T n 0 W b p h r J D y 2 0 W p G 9 J S I C 2 2 / G H J n s u R C X g f 7 d 1 u L u n R Q m Z 0 1 y 7 l G p N n E i D L G r Z n b d D G S b P S n P O + x J w s z l Y D / 5 e + l Y Z + j x m c j V 4 N 1 R l q j Y i z m N b C g Y i 1 5 F 3 k t J s 3 C 2 D T q 9 t x C L y O p Q Y 3 q d f c v 6 B t C F P + 8 + B C R Z u p B a 2 2 z R t g 8 x o G Z 3 e s F Q L o a m k X E 8 H M X q t c X u Y q 0 u K G 0 C X k A i Q s n H w 8 r 4 9 w g x O 2 / d k 8 f n B Y X F p D i 9 c B / 9 t + d D 7 b h U t X r m F i Y k q E z 3 k O O j r a y M z V 4 9 6 9 e / j F L 3 + h + K 0 H h 0 x W w v l z F + F y u X D o o f 3 4 s z / 7 j k h T E n m A R i M + + 9 k X i k d u x t z c E n p 6 u j E 1 P Y u h w X 4 Y j T p M T c 0 h V z B i 1 0 A 7 f v T y K 0 K b e z 0 e 8 g O T d F 4 y b 2 d m 8 M u / 9 C X l B E 3 i 4 j h Z R / F J E V U d H B i k 3 5 2 C 3 W Z H W 3 s r O j s 2 Z i 5 s B c 7 v 2 3 k r A t v z Z Y 2 U I 9 M + J 5 F J m C P a i d G c d 6 q Y l o P M J K f f H D O K S H c l N L E I M V Q d 4 c u 7 Z v T 1 9 W y w 6 + u C 6 e x j 0 k 7 V M B d S g i S S T E T n G C X G q l 7 k d u b 9 c 7 h 1 8 5 Z w c h 3 k 9 C 8 u L u D o 0 W P C N 3 z + u a e K R 5 W R 9 Z G G I 9 O i t P 4 W C E b g 8 b p w 5 r 3 3 E Y n G 8 N n P b O x X v l 2 I J i t F 3 o x l U p h b i U C b T a A z 3 w r P 7 v K 9 5 D k k z Z f C D / p K 3 e 5 H / H m T f i S 3 A D P W a M S y H X A I n T N L e f x i / h Q c b Z u X A Q T o 3 j l i K 4 5 n F O 9 P E C v 9 w y s Q G t 7 h h R c C G f Q 6 m 8 t i 6 V 4 a H f 1 G 6 C 0 0 R 0 X a F F q k + J x T g 9 S o F W H + c E o P k z y O o c 5 O e B 3 K N d 6 6 O Y Z 9 + 0 c x c W 8 a u 0 a G y a f K I 9 M S g E 2 v B J / e W l 7 C M 1 3 d e O P O Z j N A 4 1 9 b K H D a T g k y f V n s L k d g y c i o 1 X C x G k o N 2 X + W Y A 2 k a y J s u h 1 U b s e 5 H X C 3 V x 0 T x x Z + Z G Q y i t h E B L 3 P N 9 g / / A E i l Y 3 A Y t w o l K 7 9 P z + F Z D D h 8 K 8 8 Q 6 Z d 8 c 0 a q A x C q J M C K p t k V q 5 D N Y r S e V j b 3 S L / / G g v m W j 3 4 a e 9 N 6 7 H + A d / j G x a 2 R j g N 3 7 j 1 / B f / 6 N / h r 1 7 9 5 I G H M D 8 / D z M V j t 8 K z 7 8 V 3 / v 1 4 W 2 n Y 0 l s b T m F E 0 9 1 d h k 8 p V 2 x m A O Z z t 4 5 8 5 y B 5 8 t 8 T P W T i U 8 C G J v B L l l i X 6 H b p C k n R i 0 g v K b W k 5 x o T f Y C V e C I c r 7 W / X Q q w U m F L Y o r Y 4 H X 5 6 y F V i S V 1 o j 3 / / B O K Z n w v j 7 v 3 W M z M 7 i m w 1 C n X X O v l U y p 4 X D Q K Z U g v w S c k O q N e W s B m Z U D g o Y O / h L d K 4 w C a d i c 8 7 X L k f w / M M u p X c 7 + b v G y i x z U l b M v P m V 6 g W F N 2 + N Y 9 / e n W S i k p a u 2 G R c g C e b h o R 3 0 T / Q z e F + Z b 8 u l y 2 F q 7 M b g x e C o a R Z 8 p m K 5 e k l b E s 7 h Y m w 3 R s n 4 / 9 r k O I 0 V v b G t W G 9 i O P 1 K x c R j U T g c r t g d 7 i Q z Z D j b y Y m o o k N h s I Y 9 e 6 H d c f 9 M d W D E j a B d / 2 Q d p N Z L f I j W X q Q g 5 5 K I U L X y e t q T o 8 b y w v z 6 B 8 a R j K e g J X 8 J E a t x p Y M z o r Q e 5 v k 0 C r g r W Y X V y P Y M b C 5 F X c j k E N a 6 C w F M v 8 W k G 6 l e y O h c t j T D k 8 x P 1 M d E + D e 5 0 9 1 5 E S S 7 V s T M k 4 R 3 7 w 3 X g 5 Q r G s o i a S v v k v h b K 4 R 4 o z y Z k O 4 + V C e f u j + B + i v E q r l x V W m 2 N T D V u s w p Q x 2 3 p t q f n o c j 4 p w u w b v X F n F Z 6 6 / A 8 3 M N A r P P A X p U 5 8 U x 2 2 F q g x c l L D 3 g / R i C s Y u p f l m S Y v N T k 2 K V m t L d O 2 8 D 1 f Q v 4 b e g U H M T U / R b x b Q P 9 x Y U r Q U I M Y q Z u N U I r u Y g 7 G n e k S t s u 0 0 J x 7 c H v f h 4 G g 3 K Y L G w p x c i c y F h X 3 e P H K z W R g G y t + T 6 R 6 u B e m e L H a 0 6 0 m w 8 U c i 4 q c V y s N H 2 u y D 4 A z + m q k f b 4 S U a 9 x g 8 u V j d I F 2 L e K J u O i r X W + L / 2 r g D b G E T U w P H b f H 5 U m 8 z 4 n c C s 2 W K j S L 7 A I X 6 t X m n p A / h r M X z g t r d 2 5 2 R q Q 8 H T t 2 l E y I E f H 5 V i 2 a S w z F B F p y n O m O k C Y L 4 T 9 8 f Q I j I 2 0 w G 7 V 4 / v n y Z u G V S K U y 4 C 1 i + O s V 1 t o 6 0 p k c / v A P / 5 P I Z H / m m a d x 8 + Z 1 / K 2 v / W r x 0 4 1 Q M s g 3 E 3 E + r x G F i U y s d p t J N A J V g 8 t K 3 r t + l j 4 3 w + l 0 i J I J P V d W m 8 3 Y v X s X r l y 5 g u P H j 2 P 3 r s 3 3 U k u T q 9 O Y K h O P J R L g + i o C P J a I Q E f 2 Z C N 9 O c S G 2 M U u s p K f l E p r 9 b m W 5 w u 4 a v V h M V q A 2 y a L s d 4 n t S B s s G F F M 4 + T y S 6 8 n T R u 9 q E y N D k s g c 1 b J B B W Y q u S c C Z 8 N j 9 4 w g s k E Z j R u N t n a b D y I f q c s y z I H 8 l z h J 5 4 W W z i T F f O r c v 5 e 3 w s j 2 e 1 x v Y f F z J z E k z 9 9 d U R T 7 r o M c G t k F V O N y N L 3 z f W + T 4 z l E a n x / L i P J l J T v h X l + H 2 t C A r Z + G L 5 H F g p A 9 m I l B 1 9 6 V K v P H m a X j c b k S j M R F e 1 0 k 6 j B z k N g P M Y c o x n A 1 e g o 7 M r H r n Y + R y 5 P s Y y t c d j S V g N 1 l E G Y e a + d V 4 7 b W 3 i f G f L r 5 q D u + O A S c t E u L 2 O D H i L W E h 8 S 4 b H A 6 f m 5 + n + + o g R k / T 7 W j w u c + V I 6 y 1 T N q f n F 3 A p 0 9 u 3 V p h J q D D Y E t 5 b L L c i m C w i i J h n i O y 4 7 u u / L W X S U P / X G 8 f N F m 6 u k q G W l 1 d F b U z n M U r T Z E E G K K v 0 w D y N p b c o m n T 1 v j 0 7 U K S G O U B 7 q L X C H i 9 i A c z h Q C c b Q + u e L E a t i r o q 4 v i R F R F x W f x W A w X P 3 g H T 7 3 w W f G a F 3 z v z c f R E Z H Q e W z r c v W t 2 l H f L 7 K + D I z t j Q v a F F k 6 F m K I R s D m 2 1 o s j P Y 2 L / K c X V G x F r g V K p k 8 E E l h O Z z H / o H 6 b s v Z a T 1 O D p V D 7 F J A g t a r g 5 Y l e A V E j Z U T W I l q 1 9 t V 5 2 4 V 4 L d k E L a Y s Y e m a M N V c y D C T Z K O m Y m h H 9 a K W n t m G s 5 Z r G Q m T k t i d v 1 Z M x O D B 5 x 7 K v j 1 d z A d f A + R l Z X i J 4 2 D N 8 l q B N t m J k Y 9 u q D P x K I x I R J N 4 o O z l 7 D 7 w H E k E m l 8 5 8 9 / Q L 6 s j A 6 e Q G 1 Q H F M L v J M H 4 0 E z U y S 8 s U I 5 f D l c f F a G y g L b B G Y m b r b S C N g X 6 m j 3 C k u E 5 3 Z q k R i E r B r W / p w 9 z 7 4 o 1 1 e J d b s q u H t v C j 9 + + T V c v X Y L t 2 7 d w / T 4 O O z F X V 9 q w R f l X o P K c 1 7 M P b 2 8 i E l 9 V C T O B k g b h r J p Z M g 8 C h N f v L M 0 j x u S X x x r U h k c h n 0 a m D o L i O p 8 + G h G X 9 Z Q n N p x 6 d J V s v + P C G 5 X g 3 u d a Q p 0 g z I d y g P I D z N J w x q x f 7 Z z 1 + J T a H d s 3 u X w w a K A q d B 7 x e d 0 S X o X W m P 7 Y e y u b 6 K V w M 5 o T t b A p k v h 9 3 / / / x b m R S q d R m 9 v j 8 j 4 f m G b 5 k u z Y D O m G I g X r 4 Q E 4 2 f s / N K E 3 r w b w 4 H R j R n o J W S X y K T c 4 n 7 v O 0 u b L 4 c u K / D O G l q K G x o w 6 v l s J b C 2 a W a N i L N 0 t K 2 s I Z T X 0 y T 0 h l q r M C X x i s R m N r s M d P r M Y g 6 W H U a x f x Z v a c M b a l 8 N B n H y I K k N u k 4 5 W I C u R T l p P K 3 B l X k t 9 M R E c c c s j n j b Y C G a t Z W 6 a N H x w j e v I q A S S z m 8 k p 8 V y c 0 c Y j / l 7 Y Q h o o e d 3 J 1 7 / m S Z o b Y K k 3 P 4 k x d t d a 1 b D 0 5 W S m A x c l s Q h E 6 j F / l + X a 7 R 4 q c P D j K N n J z P 0 l 8 J F m I m R o 4 z H N q r E x h v C h C L R k R E i r E w M 4 3 2 z i 7 o j T Q R k o R I M E B + g x F m C 2 / m x h L W i o X Z G R G 5 W l 1 a g t v r h W 8 t i O s 3 b q G 7 o x 0 P H T m E o N 8 P b 2 v L J i H E S E / l Y B 6 u H q H a A B Z Q x W G t F k H k g r q F t 3 z Y + e L G R R S 1 w 1 4 P 9 2 W y E s 5 M F P D 4 T m J 6 I s C S 7 9 X s O b n 5 r y a R R N 5 k Q M G o C j O r A g 2 B x B x 0 e T s c V g / m Q v r q j N Q A m K D f u z i F k 4 d 6 1 w N r X D 2 R v Z t D M F 6 A I 5 X B c l s W u x + u X d u V e D M O 2 y e r m 6 t M G + 9 N 6 P H E r r I G T L 6 Z x N y I H b p / 9 k / / 0 e + y A 7 i 6 6 h N 9 p W u B n W 0 u Z + b M 8 U K c B q h O J S b 3 6 O M + B T Z D C 8 L p J f S 6 D 1 Q l u P u B K D 4 k O 5 R / y 8 A r q 0 X U y 2 z m 3 T C 4 l q g g 5 0 V P t U Q 8 D p m c w 2 g 4 J J i t t a M T f t 8 q k m T 7 t 7 S 3 i 6 1 p O r t 7 h Q n M 0 a p c J g s d M V w u n c T Q z p 1 i 2 x W X 2 4 m V x Q U 4 X R W d F Q k i G 7 q B 2 2 Z / s F R y w v t w V T b Q 5 F Q b a T E N 5 4 6 N W q p W Y I G L G V t a 2 n D h w m U x + S 0 t 7 v u K h H p 0 C V y a N 6 F f p M n R e Y j O S 1 p H j p H P Y d r I W P m U D J k f a T b V i J C X s u T r k t W S M W D s X g R u 8 n 3 z C Q l S V B J R 4 b f e e Q 9 T 4 7 N Y n A i g J e v F 7 Y l 7 c F k K s M h G 6 K y N W R u M 7 K I k C i v 5 T s d 9 G u z u V f y n y J U w c h 1 W X M 6 Y s P 8 I u Q o 7 D G j t r u / b S a T x 1 C F 0 N d b 8 G n C Z V q m H X + L d O G 7 1 O b G n j w Q O a y g u 5 m K i a W Y R t 1 p F 7 v 2 C 2 w U b r c w c i s S q h 6 0 W L K t V c f p 9 P t J O 7 W J r G l 4 j C a 6 t w U j 3 z O s n N r t d N H f x r 6 6 K c L D Z q n Q y Z d W f y + e Q I 6 L m 4 1 v b O 4 k p L V g j n 4 2 7 K v U N D m F 1 e R k d X V s H D e q B C U 9 s 3 V K l N 0 O c J L t J Z 4 B B V Q 9 e a 9 N q 3 r X C 6 6 2 S z 6 j S g s 0 i e C Y g + I i Z f j K 1 g H A u g l 2 7 d m J y a k p U F g c C A U E 7 v L H C y R N H i t / a j N n Z O G 6 P r e F T z 1 f v z 6 A G C x n e 8 K G y P 0 c u K e P l l 1 5 F p 7 c D o V Q Y d q e N B C u Z x v R Z J B L G Z 1 5 8 X h w 3 t Z z C G y / f g 8 1 m I t M w j a 9 + b W M b O 6 6 Q 0 N Z Z T M z O E S 3 2 b 2 Y o 3 o N 3 u D W P d t 7 g b k C h v / S F N L Q P W 6 B b y E M T 8 C 8 V O G u 3 p Y 5 2 q g Z p l m 5 4 Y J s z V A O X P z i L 7 v 4 + d P H W p F u g E X P n f k 0 d B k s 9 Y 0 / j U v K + Q A J P M F R F A 0 t m K K N O D 2 2 O 7 H 4 i M u 4 t r r P V u i 8 e E 0 V y q l E t i 1 6 N X J Y 3 o i M r p B i Q K o G 1 S P h c E N 5 P t E F 3 6 c + R f / R L o p y l t F i 9 E L q F T t 0 o 9 M 7 6 4 9 y s L 8 V I j Z F f N L q 1 y Z w g h r G Q p a K z 6 N a T E k T A b 6 2 A / / D S H V H i 8 V / + 5 s Y q 7 m Q 2 A m t F z m I l c g u k p V T F i + K c h E 3 G F m n s V E D C n / z w z 6 A Z u 3 O j 0 N b W 0 v Q i 7 o O G y e y A f 3 k J j h p b z 9 w P l H o d n n A e k T L B R a O J u p 1 I B e 5 D s j N 4 Z / D F h U X 6 f T 1 6 e j r p l 7 X 4 3 v e + j 1 / 4 w u f p U u j E 7 D S p U K r u V S O V S O H W o g + D L U Z o 7 h n R c r L 6 d n 3 / 7 t 9 f Q W e n E / 6 1 O P 7 2 b z T e W P T q t R u k c U b Q 1 t a G u R / c g 9 a o g + e k V 2 h M B u 9 I w m u D r B G 5 l R y / z 7 3 s W u x k u h U l / V Z 9 L L Y T 0 q + X t s T g C K K B r B A 2 i T m w s / D a C j q e b o G 8 S n 7 S s A 0 r 7 w T Q + V S N r Q 0 b g D C / 3 e U 1 O + 4 o b D U V 4 C Z z l C E v 0 l 8 T m b a x P D L z 5 M c / Z o N m a X G m w F u v N A N p h r T T 4 H 1 Q W R V c P P M B H n n i S e T J v N o S T R L 5 n 3 3 z u 6 K u i P P m m L n M Z g s + 8 5 m f w w 9 / 9 J I Q J D M z s / g 7 v / m 1 4 t E b k S P V b t h m Z W h 2 m X w E E m d 6 T u g k A s x J k m h w k 9 Z m E S A C 1 O d p o q J a t P V y l I 9 L 5 + m 2 y E / l E D G D p 7 G g Z 1 + R T M G c h K m 5 R V i m L e j 7 Z H n d T d 3 g 5 d q 1 N b z 6 + i S + / N f 3 Y X C o L J j + y T / 9 7 3 H w 4 A E k k y m 6 7 0 / j x o 2 b O H n y u N g p p A S 9 w S p y 4 v S 6 j S Y W Q y Z / R 2 e r r a X f v m s U L Y 0 P 9 E j k / N P 1 2 m s z w Y P C e 2 f O I W r c J X I f H 9 1 V H C 8 a 6 8 p u U a X M 9 O C H A e T J X L R y o x N 6 r d u l Q 8 F F c 5 s h n 3 i O 5 o k T C s J 5 J b p H p r 7 l l H I e 3 r u Y 9 0 B j G R y e I Z + 5 i 9 w i I o f c L A k Z Y j i e q 8 A B q 2 h V 1 2 J K Q j M 3 O 1 0 w G A 1 w 2 M l Z L 1 b d / q z B k Z 7 b 1 z 7 C n k O b G 2 x W Y j s l 1 Y 2 2 3 9 o O u E v u z S U d D v U R 0 a n o i A c 6 T p 9 N B 8 m 8 y O l x s F f G K j E P p 7 m Y u C l j D X B f 7 o f 7 s + S / b S Z K j s S G L 4 T R 8 X g x C Z R P 0 w D t q g t G P 0 4 k M x p c n N X j E 4 N k d n H m D P 0 m + 1 0 5 v 4 S f v P + a 6 P r E 6 U D f / 8 E P 8 S t f + Z s i q T Y c i a G 7 q 3 a 0 7 Z s k D P f t 2 0 d + W h B u l 5 O 0 k S R y T G f n 5 v D 8 c 0 8 K H 2 4 T V O P i f 5 v 8 3 q d r n 5 / B C 8 K + + C Q 6 i s s 8 b N p J J N f 5 N N L 5 F C Y G H e j x y r i 9 r A P J N n Q 6 C / S Q s R T R o p 2 k u 7 v T g K / / p z / F k b 2 H o X n 5 5 R 8 X W l q 8 2 L 9 P y T 3 b C p y v p y e J 2 i g 4 u + L d e w a 4 z D k c J q I z 1 G x d z O e s T W g M i a X 6 f b T H q t d g / 8 7 y P H r d b X B Y y l K 7 H n j Q f T E N O m h w 1 Q j 5 2 J n W 0 n m K b 2 w D 1 + Z 0 2 O + R s R x Z x c W L F 0 U e 3 O n T Z 8 T f 0 Z 5 d 6 B 3 t E p K U + 8 Y Z W r b 2 M e r d d 6 N Q t 2 K u B h a K d 8 b G M V p s B b Y O G p 4 8 a Y l U N i 1 6 W r D g D g S D c D n d 5 K + x 5 K f x K n Y 6 q o Z S s I a R y p L m M O a F + R j L p s A 7 / F T L 1 8 u R H 2 o o B n b k J F 1 3 M 5 F C O Y W x J R K A f c q 4 8 h j r u L p A R f K 8 f e 3 Z K Q N O D e f E h t j 5 I G l l r w a p 8 6 S h V l + e K / D 6 A o d q T S O k z j j Q R 0 z A T n / m d k Y s k v G 5 L I 9 a l D w 1 p p / G + W k d C X J k 3 5 9 U / L T n 9 n C j y M Y Z g + t o J B o Y k 0 N N P F y p W S D C 3 m y i 1 M N 2 m n t 8 5 z s / w K c / / w V c u 3 Q W l y 5 f w 8 4 d w 3 j x 0 8 8 W P 1 X A p k U g p R X 7 D z 0 I 8 J 6 w 9 l T Z v 2 I z S m / R Y / G i D 5 5 9 Z K I H C j D 3 N M a 1 E p k m e u / 9 M V T 4 P G m I R 5 T A F T e B 4 Z 5 6 X P 3 s 8 / n I / 9 q F + b l 5 d H d 3 4 4 t f J N / w Y 0 Q k x W 2 x i b l S v C F g g R h q C x + Y w L S j b 4 K p 5 o J 6 d J I 5 W N o 3 N / 5 6 H P a K p i 2 J N G A r y d 6 i C 5 K b I l + u M p e v F h J v J G A + a S 6 u Z 5 A L y P y g P N 2 U E L p d f O M / X h a 2 a G + 3 A 4 8 / X e 4 P c e n y d V G q P j U 1 j U c e O Y Y D + / c g Q q b C R 9 d v Y n h 4 C G N j d / H M 0 9 V 3 C 6 m K J n w w l q r 1 J C g j E a W J d b J b / O A w 5 d d i 9 4 X X 6 e R x w G h C / C j 5 l 7 k 8 U s 4 8 5 I k k 2 o 8 3 X v v z I D r J + t / y o f W Z 7 e d M 3 s 8 1 Z B d I E 1 S 0 C l s K a e E 2 J R B N Z N D m d R S D T i o U B f 9 / + H 2 i K T P 5 S S T w / o u v H V Q + a w B c T H i w p + g C E b 3 w f s x C U 9 V A 8 t 0 U + V 1 m a L m B J a c d 8 a N a B n E J l p N W c U L e F l J 0 g y H G 4 r C 1 v C q L 3 K d a Y E 0 n R X K I v x I X 9 S Z S U I K 0 K i H + W h z J M 0 n E 3 4 w j f Z n Y n b A c k r D o S + H x p w Y Q v x e H 7 6 e r W J z 3 4 e j D B / H U k 4 / i 1 3 / t l 4 R p y l q J o 3 O P P / Y I e r r b m 2 M m R n F e a + W F q c H M x M G F a u A o 0 w K p e 5 u K m X j 9 6 0 G A t y b 9 n 2 7 a M f 7 I 8 / g X 9 7 x C G / E e U h a z j g i z c W n b K N L p L P z + M C 5 d + g h n z 1 4 k 4 T V P g u y j 4 q e A w X t / U W B m p t S Y s k c t Q 1 O t M r Y G D O S j V K J D L y G V t 8 B i 9 + D d G / F N t C s n F c v l b / 3 m U f j 8 S Y R C 9 b e 4 r c S G 0 D j R S + a G k k l U E 7 q 8 i E h q X n 7 1 u 0 S f M k x k T g x 0 j Z L D Z x U E y z t s 8 G 5 6 z O m m h A m m L h O 4 n z R H Q L g F M T M g o 5 Q B w R n n u Y l s M V J C R E X 2 s e W Y F S a P s q 3 + d s F R F h 2 Z a B x C j V y P w H 1 0 c 0 b C d r F V 8 V 8 J 1 d a z u J c A b 5 F Z e W t q + / 1 + c G F a i 6 G Z N b w 8 u 4 x f / q X 9 x N j K + 5 N L O X g S M X h 3 1 V 8 3 D I X j I p P j x o 0 b e O H 5 Z 5 B M p v G t b 3 8 X v E T y m R e r d z B S u j m R b 0 Z C l g M G a n O 6 0 T S n R v G D 7 / 0 E P Y O 9 S C W T W F p c x o 6 d w / R 3 S f h V n / 1 M 7 Q 5 L 1 c B r T 5 w 6 p v a n K s P 4 0 W t h O B 9 q j H a Y N y / O 6 H F c l Y X O D M v J D N V K 9 u U 4 0 T s N D a 8 N a j 6 a / o l g 7 T b H D j i M r c o X + U H v F b g X G h d d e b X K a / 6 l 0 m f 8 X P W X k V v L Q s 7 I M P d a R F + E 9 r b m W j o 1 A v 4 5 T t L c K n L T D L Z a A F Z / z l r p 9 I o Z n 9 x b P b z f b J / t W s h L e Q T Z J 3 M A Y y t 6 j H b y J t 5 K P q J E B G 8 z 2 W i 8 p f L G 2 e J P i e D p S D L D R S Y F v 8 X z X W Q G 9 X y p w W + X p D K X p q / v h V l 8 L x f N w T J c d B r o I z b h x N M c v a B z i 9 / i r x S / x g v J f F L 2 w c W 5 m Q 7 Z N e D z 0 p 9 Y O g k n + T 8 K z x Z E L w j 2 b T n 7 h S O E / F 4 p J 5 O D z x L d a + W O i O p 5 + d H 7 i / j c Y + U G n p V r W L E L C T i O b + 1 v l f D B h A G P 7 t w 4 x 5 z C 5 D q y m S n j t 8 n H 2 q v 4 W J p v v f 6 N w l 6 S d s M t 1 b u w 1 k P s R h S m d r N Y J d e S K S K k A g 1 s I p k S k 2 O t s o P E g w L v r J 4 Y p 0 H a / + A X g k t g o h F r Q r I G O g 9 p f j J 3 M y S p T f U k N R P I Z i G 2 C V P + C x h u P V 5 8 t R H h s 2 G 4 T 9 a W p n N L Q V G S b a a x 3 w q c 1 Z B n 7 S I u m f 4 p X T r / L b 3 k v 0 0 u u m 6 V u r M V m v W p O H A m c 3 K 2 i 8 y q D f Y Y E X Q i j b c / C u I z J 7 p F U 0 p u u i n c G D + 5 G z G 6 d w P N W b 8 B i T s J k b t p 6 i C L a 4 u 6 r j f H D P h k l W 1 h 4 2 P E P K M b A x S B Q A g t L c q u J J r z N 9 8 t D H R 1 w 2 Z Q T I j 5 8 H X 0 u R X n r b I 0 I D 2 f Q n o 5 C + d h x / p W / N U Q j k T h c v L W m c U 3 t g m u 8 6 l V n R s K x + B x O + B 7 d R X t L 5 Q c d P 7 B o o h 8 A O B J U X a A 0 G A 1 k E J H i 4 q A + e Z I 9 P L k 1 p L 6 j Y J k M 8 Z u 3 U V r q x f 5 R Q m 2 E R I S d E q 7 v T r D h M I R G O I 6 2 H u b W 5 C / X 1 S 2 A a s G H o r V m F Z s s y n R 8 Z 7 G l U J d b D D P W Y E V j Q A 2 R R c D c U y P 3 0 E s G h W p U 7 y p 9 O z c P I a G B j A 0 O I A 9 e 0 p b G m 5 E n q y p 8 K U w 3 p + Y R l T S w O M y 4 9 O / s E 9 8 d n p 8 Y z b 5 O n i q K 4 b A 9 / o q / v T W d 3 H s 6 D H F 5 F N r p 7 f G 8 n h m d C M R r 7 3 q Q 9 s L j U V 4 e N d u r j S 1 N 9 n g p V n 8 / v / 9 H 8 W C X y Q c x o k T J z A 3 O Q d Z J + P i x U v 4 w s 9 / H p 2 d D 8 4 k j E Z S u H D p o g g V c y X n v v 3 7 c O T w A f z 5 d 3 8 o f M 5 H H 3 1 U 3 H N 3 J 5 m 4 9 e l t E 8 J X I v A e a y V T L i O S b X n z N o u Z t 3 L h E y l m V S W 0 3 / k B t C 4 X 5 E 9 9 k g i 4 + j G V m J t b R n 9 / F w k A 3 r p T J r + D h G W V j R 8 q E U g s o M W m 5 F Y y Q y X I L 3 v n 3 f e E O 8 D E m 4 j F M D E 1 h f / m n / 3 X 4 h j G 7 W U 9 V q M a G P Q F 2 I 1 A h 2 E V X Z 0 b U 4 B 4 2 e S D D y / g 1 M m j x X e a A 6 e N c c 6 e 2 + j A f / z W N / C 3 f u 2 r Z N Y W P y y i 0 f x B 3 t D t 6 1 + / j m g s h d / 5 b c V q G J u O w K x J Y H J y X P T R G N 4 x h M c e V f g k c i 0 C 1 0 P l P M D 5 r 8 + h 7 1 e V 0 h p N N O o r a C p s l B s 3 b t G g n c H P P f I 8 x t b G R d q K n Q i n a h Y z I b d C j n i x X S 1 3 n m G H l t v 3 / q y R W U 6 T L W 9 Q N i t W g x s Y c u i 7 Y l H 5 2 9 / + v s i S 5 s m N x i L Y M z o q N v H q a m / F 8 n e X M f / I A B 4 h x / R + N W 0 9 5 B b y M K j 6 y G 8 F K a f B m b P L 2 D 3 a B h f 5 G / a G z C Y t E c Y M X n n l F f z q r 3 5 V b B Y 9 P j 4 h N i r 4 6 q / 8 Y v G Y + p B T E n Q W H j 8 O X C h R Q Z O q d L W s z T f j 3 / 7 b 3 4 f L 7 c a T T z 4 B v z 9 I U 6 H B 1 W s f i e z 0 Q M C P r / 3 6 V 4 p H 1 k d l r R j 7 6 W a a v 5 n V J I a 6 N u 9 L X C 0 v s h H E b k Z h G X W I P E w T m c J b W S D h C 0 G 4 j y s W 3 q Z 1 K P 5 u 4 E M / W k 5 x L 2 3 F F h U r 4 K M 7 h H T e C i z F u e L 1 g U C l 2 r c C 7 9 D A Q p 3 r a N Z e 8 c F x y C G a 2 3 / j m 7 e x f 3 8 3 T p + e x N / / b d 5 T S b n d D K l 7 k 6 j j o Q G T 8 w i f C y G 1 m k V y L 7 B z t F M c 0 y w a M Y l q I T O X E 3 b + V u B S m 5 d / O i / m 5 c t f 3 F N 8 t z 7 m 7 i 6 h f 6 S 7 + O q v B k T O X J M 1 W r V S q H h M M p J W 7 I b x I M B m 5 M y a F n 0 2 q W Y W f Z q E t 7 l L + b 2 V H y 2 j 8 3 N K + c 4 m h v K 9 Q j 7 J p x p f N F S H i V k 7 M W y q 8 C X 7 G L F 4 k j T c x x e g q I c P P l z E 2 b O L Z B b 2 4 t S R T i R n E p A S E j J R G a l + F z R e E 7 p d p C U a Z N x 6 U F e 0 P g h w v z p e U D S 0 c j Y 3 S x e G B n O 5 J A y X w + j / X G O t m q v V W D U K s c J G 9 8 U R u v v 1 F Z s B h 8 H 5 9 / g R T i 3 D Y + + k O S o H E p I T a W T a J J y f y K P F m s W R 3 Z 7 N i 7 u E 7 I I M Y 2 / z 9 z 7 t 0 2 K o L U / M l U e e m J + t H i l G 1 5 T N 0 1 8 Z l k E L 0 i t p L C Z W M d w / I L p B S X T s B o Z a e 4 1 8 p e e 3 v x r + x h v v Y n J q G q F Q E D 1 d 3 f j k c 8 8 S M Z 8 l n 4 a 7 + D Q / G Z l p k t p D W 0 v t r b D 9 u i h m j s a v e z s 1 P 9 s B p x K F N G l o p p J w H i i b 4 S W C 1 2 p 1 Z N 1 W v 9 / S M S z o K q N l a n C G C B 9 7 7 v w q M t k C V h b C + N K X R 4 m 3 S o y t m H m M U m B G O X X t 8 e L d H J N k p v E R 2 r A W s l M S O 3 H 4 f G Q R t X i F R c T n 4 f Z l 3 M a M t 1 0 t g X P s n D Y v N P T z r N l + f E X C E 7 t z c N q 3 F t S 8 4 Q W v y Y 2 M l H q c a O j a i U m q C I k M J y q Q d M 3 p t e h w k s n 4 3 o f Q 3 r q D w g v P Q h o q t y D g k p a 1 N 3 y 4 Z r 0 N o 9 m I v X v 3 w L e 2 V m a o y N U o X I e r N w K p C V W I m B c D u T m j W j v 9 V U H l / k 7 s M z X q z D N x K s R C 0 q d I O L X Q S M O U B w G u 0 4 k b s i S x C 0 j c i c N W s a u g c r 3 K d a q v u f S c / 3 I z S y 6 8 Y 0 3 A J S x M w O z 7 K l t 1 8 l h p R P i Z t 9 D 5 / f / n u m C e v / O 3 D 9 L 3 a 4 8 b f 4 + Z Q v m + A n 5 e e u i 4 k 2 W R X u p F c K u B M + 1 5 / 2 G d z w Q 3 3 W 9 w O o 6 g o Y C d v V s v m 9 A d 4 6 W X f o q l p W U M D w 9 i Z X k V g 0 M D u H T p M v 7 B 7 / y 9 4 l E 0 f z 4 a i + L a V w n n L 6 z A R t Y V u w g P H 6 l Y T K d h z d L 7 R n N Z e G n O X A 8 W D v X R I G 7 D 9 l f b w S I Y Q S q 3 W h m 9 Q o z N S e 5 q G d L R t A 9 O c / M a l I n n n / z T f 4 7 P f v Y z u H 7 9 O j n k 4 3 j 8 8 c f F F p 1 c A / S 1 r 9 V 2 i m f n l s V G 0 7 x / K g c s R k d G s L C 4 K O 7 p E 4 + f L B 6 l I D 2 R g 3 n n / W v U r c C p U L K b z F a 6 f r P J i H x E h r X j 4 x N k k W t h u B r M M m g U 2 8 2 A / + j 6 b e z a O Q h D 3 I T 3 f V l 8 Y o 8 V P / n p K 0 J Q 2 O 0 O f P D B B / j v / v k / L h 6 t Y G V l D R 3 e 1 i 3 X 2 r J 0 v o A p j i 7 X R s a 5 e M G H 9 z + c L f r g G 5 E n E z D 4 T g A t n 6 T z E w 9 p A v 6 V g p a e 6 H X M m b W l b 1 X w 4 c V r X P X R R b c / u F B 1 Z U S n h I u z Y R w b a H x y a 5 e w a 8 S e u V x B 0 C x K o e d K c N 8 4 L h B s C q o x b B h F y 4 D N G F 8 g C s v t A t q f a 8 z v J U N C a A u t t j z X n G g 8 N T O H w 4 e U N Z h K B E 6 T S f b E g 8 1 6 a V Z D q c F B C A Y p V Z B 1 K O q j G C V N X A 3 1 q n 8 5 M 0 R n 1 + D 1 C S O e 2 B U W L f N M x q 0 F V H o 2 D f N A O R C S 8 W W g e / H F F 3 / 3 + 9 9 / i e z L P W S z N i l d i 9 f H 2 o n N B m O 1 Y q 8 m I e c l z I W u w G O r H p V y m C y o 0 n a 7 K n I h U s c V K l y N 7 c c P q k + c M j F N E s l 2 r 4 G + x 7 7 G v F 9 C 3 y E n t J y H t 8 U N i Z Q i v Q Z / 8 s 1 v 4 s r l a y T R y c S n W / n + D 1 4 i L X w a V q s d / X 2 b I 7 S x 6 1 H Y R x 7 s I n I j O Z S 1 o E l o h Y m a I Y H o s J m F g N g K 9 S w w T n f i z 3 e 2 E Z P r j P Q o E h i N D V t h v K j M T Y E 4 P K 6 3 m + h 5 X r x O T Z N V Z j O I + i y O 8 O r t q k a X T Y O / V b x G H 2 m n 9 g e o n R R J z 7 Y 4 + z p s 0 5 d 8 H v 5 B 5 X K 5 4 y q / E j l q Z D n w X 2 F V 8 n M m r O K 1 y S Q J S / s I f d x I j 5 M J V t y v t V H 8 p z / + J p m f j w n T 8 w c / / B G O H z 0 G b 4 s H O 4 a H 4 P F s 7 d O W p L W p Y K r Z u I V j B 6 U l m r m 5 R f T 3 l 5 i m P J 7 1 s P a 6 D 2 3 P b T 9 Y t R W Y I c p + X n X t r w a n u G X 0 S o V C I x s C 1 E M z S b / l K K 4 G i d U E b E U z + + y H F / F w / 2 G x q c S 2 G a p k A / N q d Y b 8 i / v K j C i a M C V w p 9 p / / j / / j + j q 7 h I p T N z q y 0 K a 6 e W f v I w / + I N / V z y q M W z V b u x B Y j s L i e F I X C x O c j q R j i a L d + + I x R L E T C 6 y G L Z e H O c M D Y 5 Y s Z D O z 8 q w 7 6 n v p K f v Z m E e a W 7 R / e 2 3 3 x c h 6 R 0 7 d 5 A P e h P 7 9 + / F t W v X B I H F 4 j H 8 0 t / 8 Y v H I 5 n D 5 y n W 6 T 4 / Q N u F w C M t L y + J e 7 p G P + 0 / + 8 d 8 v H l U d 4 f E o N J 1 6 u L a 7 K R 3 R n A g i F X d W m f T R / b X X Z 2 S G 7 / U 1 t D z m w d 1 z k 7 D t d I q E h 6 9 / / U / w x S / 9 d d L u n R U M R c + E i s s U x D b x 9 c w l r q L 9 X / + 3 f 4 l f + 7 W v w u 1 y w 2 L h T X y Z M x r D n Z U V 7 D K 0 K x t u q e i d s 5 T H J 6 c x s n 8 H q e H i m / 8 Z d c E R u H B 8 F R N L J u x a A 9 r P / B F R S w 7 5 3 / q 7 k C u 6 S D U b 2 t d q D U h M x W A d Y o F Z t h J Y k z C Y k W W 5 S s 5 b A / C v h d D a p i S V N g s u 2 b i z V M C h w f p J r p X g g A 5 n s a t p S 6 L b 0 g v N 0 5 h u i X 4 U g f P Q 5 q y h 9 H y D F b t s H 3 K Q g D O E S 4 u 4 n A u 2 t u a H j x 6 s r Y 8 c 3 i / e r w q 6 Y F 4 A 5 t 2 z D V 4 d 5 o J a u C x B e j z Y y N H / 3 3 H + 5 j I O 7 2 7 H N 7 9 z F 8 8 8 t R O v v z a G X / / 1 g 2 L n l C 2 K j m u C z b H M W g b G 1 p 9 9 K t l W O D s W x 8 m K z O 9 G s L S 0 h u m Z G W F d / e Q n P 8 G X v / x l r K y s 4 s 6 d O / i H / 6 A c R q + F e r m t 2 z L 5 M g s 5 m H p J c p H 9 z h 2 F n F 3 V z Y w s M Z G R F 1 R V G u h n i R X y s z q 3 t a D b P H K r E g p e I j 7 y h d j n s z e w 4 M h 4 k N k V b P 7 d n s t i 7 M o i F h e j + A e / 8 T B 0 G / p w b A + h 9 4 P w P F a / o H G 7 q F b e 3 i j C E z F E n X r 0 t z e f h c N R x l W N E b 1 u Z Q G 7 G a z 8 x T I 6 v 1 C 9 U / D 2 g x K E p e U V w e V a i U w I E m B 8 X b w u I q U 4 T 8 6 E n I a 3 F V V s X L H g J 5 5 t B E v A U p R m / X m e o y 7 l 1 + v v F 4 9 p F N l V G e 8 E L P Q d b g y j l F 9 / / e t / i l / 5 l b 8 p r l W v 1 + L b 3 / 4 L f O l L X y i e l 8 x d 0 q Z c t d o s 1 s h 8 u X j p M t 5 / / 3 0 M D g 5 i z 5 6 9 S C T i u H v 3 L n 7 r v / r N 4 l E 1 w J Z U c 6 5 X V T B h 3 J 5 L Y W + / h c y Y D F a W J t H b s / e + G P Z B p 1 N V A 2 8 G b i h u R 9 s s X j 4 7 j x d P 9 m F x y U c m p B / R W E w s A L P P v X P n T n R a W 6 D z l C O g 6 i D E r Q U t R l t k 6 F Q + 9 k z w E v 2 r w a D 3 Y e W N K q h M F F C j a Y Y q 1 a X w C j s H I 2 p l R p S 4 n v + K Z / S X b X 1 2 O n k 1 X v m 4 + k / L u f w 6 Q z H D 8 g o + / x 4 7 x v y b n M k e D k f h c N i I k A P o 7 G w X 6 2 D c t 4 3 b F v P f M D n 5 9 o I L Q c m P z o 5 2 4 f Q 7 H X a E I w l i o u 8 g l U z h 7 / 7 d 3 8 T p 9 9 5 H K B Q W 6 1 E 6 v R G f / r l n x W 9 x v z d O f e F r 5 t / f E j W Y o s D d m U S W b x 3 w M D R J s w U W O q q 1 p E S M d 1 a m J w Y r F n w J j P Y 7 1 p s + r n 5 / G R 0 / f 3 + 9 1 / + q I h V P I 0 k 0 4 n b Z M T u 5 i O H d / T Q M n C m i + P l V 0 v t q o l R t v R w Z q 7 1 b T J V 5 n p i Y I u Y d J k Z W b W f T L O p l R t w v G u 3 1 s B X q Z S 6 U 1 T x r v + L T K p B J o k l y b t u O 9 8 8 S y U S K G I 1 n n C w F q 1 k I o F J Y O X Y 5 h t R q E u 0 / 1 3 j i 8 1 Z Q 1 0 r 9 Z S E z m x M 9 / 9 A G W J O W p l K / W F h W l n x s B Q 0 J y N f e e A v x W B w O p 0 N 8 n 2 k p E i G B z U W 1 z T C U u m y Z p b r H 8 1 c 8 q M B 3 d v 9 8 K X B 1 X o 9 9 3 R K M H 4 N L x v m C 3 C J 6 Z m Y e C 4 s L 2 D M 6 g m V y k t k X G x s b E 0 s S L 7 z A u 8 M 3 D p Y X S u 8 6 N m 0 N Q m g k U n n E f r i K v q 9 s 3 G e q H p b / Y h F d X 6 h e j r M W n 0 a b v b y T h p J e p g x 4 a S 2 J + b s R m m 1 4 L 6 0 q K K 3 F m b W W p g S x P z a H V k f j Y 8 H g T R t W 3 l i F 3 q u H s c U I Q 6 s R e T I h D c U K 9 m 1 p q G p l G g 8 K H L b n 7 H C m A D E / 4 k H P m Z D p u b C F 6 e 8 q 2 c t t F q / I J R T d b R 4 Q 4 9 S C J H N 6 V t N D 1 R B Y y t 2 4 e Z v M W x k u k n q R a B w 7 d / B O 6 V z 6 E s f s 7 B x O P F L b p q 8 F l p w c q J h b T c B i K K D N a 1 f S r R Z 0 m M W i y I r 4 8 O x 5 H D y w H 3 a 7 X R z L p v N A f + 9 6 U I W z q g 2 e r Q n 9 1 u 1 7 + O Y 3 v 4 2 + v l 5 4 P V 4 c e u i Q k N h L i 4 t i z Y q l + R f / + l 8 r H r 0 R W Z r u 9 G o e U 2 u 3 h a n + 5 B O P 0 v S X J 7 R s T V Q H 0 0 w s n c Z S R I P h A h F 6 X 2 N a K k V u d e U 2 t 1 v t 2 s / g X i a 2 X d X X X R t m K H V N T T A U E r u O N x M g a B R b 7 S Z / e V Y D r 0 2 C A z G x A H j i x H G x w 5 / F o p S N c 8 0 K M 1 l p A 7 O P E 1 z w x p P N i 8 c 6 3 m d Y P R 7 M 4 / y S B Q J z O z + n B w v u y n 2 d + B z b G U t O e c n l y M y j / / j 7 B j N J 6 I o A Q i m o U P o N l u b p C Q l X F q 6 h d 7 i b 3 t O S u a L 4 o 4 W C B i 7 y P 0 0 m A 1 p b t 7 c + V A Z v d J 4 R q T x b g b v O j f t 0 e P / l P 8 L R o w / j y u X L O P X o C b z z 9 n s 4 c f I E H j 5 S v + c 9 9 / u z j B o R I / 9 5 b U W H 4 R 2 N u S E 0 N J v S z x J r a d j a z M g u k I l P n 7 M g 5 8 Y v x l b S 8 k W a W v 2 p D 7 p P d F T t E t y 0 h u I d J H h R 7 S + 7 T O M v / u I l L C + v i j S d g w c O k B S f R U d n p 2 i K y W B C 4 o w L s d Y s i A o f 2 4 Y B f 1 n g 9 c F 0 M q 4 w L k F v t p J 5 V / s e U 9 E 0 1 k J r + M G P X s a v P v s 3 4 N x T X p z k J G J h p T G V 0 Z i Z y P z K B X L E / C T t 6 f y a O r l w 6 a k s z E P E O B W H T A c u Y K h F 6 d H A 0 T V h a f A x q u N K F Q t s l c Q 0 S X I j H O J z f l 8 m X 5 r 7 x D e K X E L C + P U 4 d h 9 1 o B C E 2 F c 4 e S s L 0 4 B + P c f y X / 3 r / w u / 8 / f / H r 7 3 F z / G 4 4 8 9 i l Q 6 I Z K D u W / 8 j 3 7 0 Y / R 0 9 e L 4 4 O G 6 1 d O J D F l n N X i 2 I Y b i h F W N R o + Z 4 H m 0 m f f S u O g + H o b i K 6 k 9 b / 8 Z V Z C K x d Y Z S m e y i I T Z W m D t R K 6 a k m E / r 4 F 1 p P 7 6 D S / o m t o a k / b 3 U w t W m v b s P J 2 j m r l G B / A 6 H w d L O Y u H m Z 3 B 2 T z c 2 k 2 4 B s X X M B Y w 6 0 u i k 4 R n t T w / X j a Z m J x E f 3 + / M E l P k Q b k 5 q 0 d 7 a 2 i 5 s p q I a E k x p A l c W 2 E z g f h e c R L f q Q W o Y Q G u z t Y G m 3 B U F O B 8 6 J f X 3 Y 1 B 9 m b I j v c K e z 5 g Y H m H L l G w a X F e s e D 0 S K s s n P t M V y c 8 Z K J C B z s 2 V J u b B v 3 7 k 2 T h O N q 0 N I k K L / F S w S n 3 z u L p 5 4 8 J V 5 X o t n e d N W g Z i i t k b v 7 V j e x m J n 8 g T B a S a N z v m A j w q t a D 7 p 6 Y G u g R N w l N G L O l v L o t t p g r S E w X R M J 8 f 0 u h W T s 6 L Z v + H 0 e c y 6 x K W l c 7 h B 7 b L D 5 C K 4 U J e 3 t 3 K z F m j L 5 + C L 5 4 L + K V b m V y M x J p L b 1 S K Q y s F k e f G i / B D Z V / o d / 8 7 + g s 7 M D b W 3 t I l m U 1 8 k 4 f L 1 n 7 y h e e + 0 N s S H 4 v / 0 3 / 3 v x G 2 U 8 i O U B N U M Z T G b o a p T Q z M 4 v o 6 P N u 6 G s f C s E 3 v W j 5 c n 7 q 4 N 6 d y K D / Z 2 r 5 G / U F s L n p r Q 4 M V x f I 1 Q D p 7 D x f l v q m j b 1 I j G 3 E 5 9 Z y 2 G A f P / K j d g e B H L h L A z u j Q J s S 4 Z S V D l P U k E E I 9 w u l w j z l q R w c + C Z Z 0 d a F u X X J Q i p Q T b u F o K s K X A S p H G b q + 8 c S V C 2 y i m J 8 d r 3 u j i 3 j J 7 + b S 6 a F q X p d s E + T z o Z E 8 9 5 7 H j n E r 1 h s 4 Y S 0 t o X Q l 9 X G 0 y m 8 u f c 6 L F y B / e 1 m A Z t D u V + l / 5 8 A d 1 f / P j X m b h P v M O s / G Y j q U i v 3 9 b j i d 0 S 3 p 8 w k A m r w X N 7 y 5 s Q M N S C i v s d R l M S 7 G Y t D G l j 1 T b Z V + Y M O N K v d I l t J j M k f I n 4 4 e j G 4 M 2 W D M U 0 9 Z O f v k a S z S r s 8 z h J x N a 2 N r G 9 T H 9 f L 2 x 2 G 3 q 6 t 1 4 s V G q a C p i e W c C r r 7 6 G v t 5 e n D h y H K 3 d H 8 9 a F h O b C L U 3 g e W w F h H / I s 6 c f o s G V s I L L 7 y A V 1 5 5 F b / x X / w a f V p d g m a X Z B I 4 9 8 E V 9 4 G c T 8 m c Z m S I a b j R P m u p S v B W o J F k A R 1 e j o S W x X k u R B L W U 2 a w R b p / 3 p F x q F X x B + J 3 y O S r 6 F e x F T 7 O c h n u S B z I u j H l p 3 u m + R k g 5 R l K c j O V A g Z b l G s u o d J 8 v H R u B v s O d Y p o c C U m 1 n T Y 2 a Z 8 v + m 9 t J h 7 V L f b s M n H k 8 L h W T b 3 x G b P L o f Y N a G b m I m z z j N p C Y G g H 4 c O 1 c k 6 L 0 p 7 1 n D f + t b 3 8 K U v V V + X e C C o u N F G 8 O a Y E T t o Y K f 9 W j w 9 w h J L u d 5 6 + F n W W 1 W C H X V D R 2 N a m L U U g z N b S u 2 2 Y m N R O E a V I k Y O 7 r 1 x x y i k / f 3 c T S P r O F u B K 6 1 5 M + p q + K O v / x m O P 3 I C 7 5 1 + F w 6 H A 7 / 8 S 3 V q s Z h H i q e R 0 3 k k p T T e u T S H 5 0 8 O b 9 D U y x E t u l z N m 5 y M 5 e 8 u o e u v K 9 X l s 1 O T 9 R l K S H k S a L l w D o E x P x w e O 0 0 g T Y h F B 5 1 R i 1 Q m C w v Z 5 G a r q z h J B S T i I Q T e D k C K Z y G F J R F 2 1 d C x b c + 2 N 1 w Z u R 2 w J u X N k 5 8 Z J f W / D W b 6 y 8 C d F T 3 2 d D b p E A s z V E F m g f z E 4 t a V 3 E e c O 7 L W A l s H 6 U w O E u d C m o 0 i e B H 6 M A D P q X K L 5 N d v G 8 Q 6 1 i d p D H 2 v r 6 D 9 u e Y b f l Y L L J 2 d 1 u O k a m u Y + w E H G N j a 4 Z x N 9 o u U O 6 7 N D O z j 8 r a i x p 6 y G R k I x 0 m z 6 b C j S 0 m c f l D g H N A N D M X 2 Y y G T h 5 y S k S H p Z 9 + j B B + S K d J O N C H V g h H c P m x y a g G 9 Z M J x H + g D + 6 s n F S Z 5 y 4 8 R G 3 I k K H W O r e / i / I U r Y s U 9 H I n g 2 N G H M D E 5 g 5 0 7 y r s a V g P T G g / Q g 9 h T 9 m c B 3 v T Y Y 8 3 D U t 9 l 2 A A O Q q y D 6 M h C l g L j l V f f E u l L e Z o P 3 o S c i e 7 w Q w / h p 6 + 8 g u G h Q d w b n x C t p j s 6 O 8 R c 9 v V 2 I P J a G J 2 f L / t / l + f 0 e L h f I f z g a T + 8 2 2 j M U m 1 T 8 Z m A T p h k M 0 E t B r 2 N a Y J t N b w p I j O f W x c 0 A k Q X w q 9 S W R L c 4 O b N 2 w U 8 t 1 8 r t L b a 7 G u 2 p C R + J 0 q 8 o m j 6 h k w + T n / h H 6 3 V h C W b p Q u g S a y H b 3 9 n D G b S V L Z C F s / + f D 2 z U M H y i h 9 / / M f f o N 8 0 Q q f X 4 v j x Y + j r 6 x d J q g P 9 W 7 Q V 5 j t 6 g J L n 4 8 R b Z G Y K r d o g N j A U w U J m T x m l m 6 4 / p d / / w Y / x + c + 9 K L T R 0 n c X 0 f 0 L P e K r c l q G T t V j b j t Q M x Q T K Q c c e L N y B g u 8 2 a B O p B r t b q D c v B m w N c W b 8 z E T V t s U j Z G Z Z 4 1 e N p E 5 6 f n D O w s 4 O t y p L C V s E + o K 3 i 0 Z i j N y I 9 G o S D X a L t I k H U 6 / t 4 j B I X I o J 9 f w q R f K C Z X N 4 M r V 6 z h y u P F 9 U v 8 q I B C M o M X r R j y j J U c 5 i r f e f g + f f O Y J W G C F b M p j f E 2 L l W j j T K V m K A 2 Z 2 e Z t L G H 4 w y n o N H m 4 H J y q p E V 6 k r M J S K u R S R 6 / m U D G l 0 L L 0 9 s L l 3 M L g 8 m E A V 3 u P G 4 t 6 n B i e L O p x + 2 / 0 l I 5 s l c T z Q j G Z o 6 t w N u X 5 v H 0 0 T 6 x s / v J 4 e K e U E 2 c b + 2 n a 2 j 7 O a V J U V V W l s N l t Z x K p 2 s u F j Y K s 1 m D S C S B X C y z b W Z i / F V j J m 7 K s h V 4 8 4 S f v v I G 3 v j p j / H 9 H 7 4 k U q T e / + A 8 L t y 8 j P f e e x 8 / + d P / E + 7 4 5 e L R W 4 M 1 U u l R j Z l e u 7 3 1 X L W 6 u R W b R n R a y i x k Y d 5 h V P x b u h 0 p k Y P 3 c a U 6 N 5 n V i K 1 p N o G I j d t k q z G 1 p h H a K A S 9 y B q I p j Q b t t R k U t O J 3 o 8 Q v f R 4 G 9 o 7 K z o R o H r 1 t b f F + 5 v Q D I M 0 c S y b f 2 o c G 2 0 R Q Z s N W V s 8 H J v 3 W 6 s K 3 k y 8 h C 0 1 V D y R u L + O R i o 0 0 7 J p u 9 h + H / P m w b m C W k 6 K b Q B h I r D z 0 w Y c a f V D q y t P Q E s L J x n z 9 R Z E E m b p b A s h D X i 3 m H u r W h z q y 8 N u q j t N 6 + C 1 m W O D M n 2 3 P r N z 4 W b K n x a 7 S 6 S I c L S L E n J t E u b v L W D / s b 1 Y X V 3 D U i C F X f 0 t S O W N u H L u N N r a O 8 j x z s H t d K B l Y B / o 1 Y Z 9 b K u h 3 J 9 e i + / 9 x Q + F 2 3 D u 3 H k 6 V x s O H T y E d 9 5 9 V 2 S 6 / + N / 9 N v K F y q w V d S w l A v Y L C r D 4 2 f H E j h K g o U L S 9 X I r k g w V m x F W o n l 7 y 2 h 6 x c U N 2 Q T Q 0 m h P P Q e Z Z D q B S O 2 C 9 4 7 N p + S I W f y I g C S D W a J C X L I h s g P a z P C + 9 j G j b m a h f r 6 G 8 U P f v g T M s t a 8 e i j x 0 R e F 0 8 P T R O 0 W 5 T C N + u 8 z g a 0 a M u k k T Y r 4 8 p w F h y Q n H o Y 4 h I y d j 2 M R K Q X J t N k 1 + u F 3 1 r C d 3 / w O j 7 / 4 j M V u X o a k Z F R S v d J E 2 O 8 N 6 5 o q M r F z m p Y f d k H x 9 P K O t P Y z S z 6 z T J e v f 4 u V n 1 L + A e / 8 z v 4 k 2 / 8 C e L x B E Z 2 7 4 a e C K 2 t v Q v j 9 + 7 g x K P P o K O l C a u F b j U a i 8 P p L K 9 p n R n X 4 v F d W 2 t 4 9 d 5 j l c g n O Y 2 o u b k u I b d I 5 + 0 p n 9 c X S g m h F c r Z 0 V M R Q t 9 q I / L k Z B z W H c q 9 b W C o S m 7 k u i e 2 s X l H v Z 8 V V l 9 a R s e L X T W M 0 Y 8 H v / f v / x C t r S S J 0 y k 8 / e S T + N a 3 v o N Q O I z / / X / 7 F y I I U g v N L g K + c 9 e I f V 0 5 6 H I h 8 d r g N 8 K 6 y w a 9 t r D u z G u 0 J j K R l f G O x 0 J k J i k D k U p l 8 P o b b w s m 4 0 Y w B j L D o + T b c v + E y g 3 L x s a m M D o 6 X H w F 3 L g 5 t h 5 9 5 Q 5 I z I C X T l / B g J + c 8 X 1 O R M f j g F 7 C p c x H + P z n P 0 2 f a / D B B x d w 6 t T m X t 7 b R b W + E f W y t t f B z B h N I k 2 C q K u r X W h I F i R Z c s R i 0 T h s N j s 9 u F V B k 0 E O 4 p n p 8 A U M e Z V s + G Q q j f f G Z L x w 2 I b 5 0 F 3 0 e U b E + y V k p k j T 1 i m A L G V Y r D N U p W p l C c p E 5 f X c b 1 2 M g q 3 q n N R I L 6 a R W k i K 9 Q O + U N 4 b y T Z i X 0 / U n J p e o C F V a n v 2 7 V P t n 8 q C 5 Q E y o i R z a 9 7 a J y z l C 9 a D j i Z d E w w h 3 9 m J u Z Q J v Z 4 8 g s E I 5 J A E + V p W V H 5 y w 3 l e W e W N v / s + v R P / 8 l / + K x w + f B h d Y S + s B Q v T z 7 q p r C U t l o 9 J m L S 7 0 T 3 p Q 8 8 T d h S 6 W 3 D P p 2 w 2 t x L h r W y A m Y s / w q U r l / H i i y / i 9 q 3 b m J u f x 1 P P f w q H 9 4 7 A 4 b D g 7 O U x X D l / B p / 7 3 F 9 D N p O E a 4 3 8 s v 1 G G C U D Q u d D 4 v e c h 5 w w t p h w + v Q H e G K 9 6 K 9 k X h W Q z c r k X 5 f u X 9 H r 3 J t R / 2 f f h e b m L b J n v Z D / 0 e 8 Q s V c X S o t h H X r c W z P C 0 r 0 1 s R k C 7 7 w 4 O T F B z J V F e 1 s b 0 c G 0 2 I R 6 d m 4 G / + P / 8 N 8 W j 2 4 c 3 E O C u w q X k m e 5 J w Q n k s x H z G S d n I c / s B u D H S a 4 S A v y m h d b P 9 w G r x q S 0 0 l Y h 6 z 4 f w G c H + L X 1 G Q 6 F g 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 G u i d = " 6 f 6 7 1 e 7 1 - b 9 9 6 - 4 6 2 7 - a 6 4 5 - 1 5 a 9 8 7 7 c e e 3 3 "   R e v = " 1 "   R e v G u i d = " 6 6 3 4 1 e 7 6 - 1 1 8 8 - 4 f c 6 - a e 7 f - 9 6 f d a 4 e 0 1 5 1 a " 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5 9 7 8 7 D B 3 - F F 5 9 - 4 D 7 A - A A F A - 6 8 D B 7 5 2 C 6 A B 1 } "   T o u r I d = " d 7 0 8 7 9 a f - d 2 9 8 - 4 b 4 4 - a 2 9 b - 7 5 9 8 a b 9 4 0 f 7 9 "   X m l V e r = " 6 "   M i n X m l V e r = " 3 " > < D e s c r i p t i o n > S o m e   d e s c r i p t i o n   f o r   t h e   t o u r   g o e s   h e r e < / D e s c r i p t i o n > < I m a g e > i V B O R w 0 K G g o A A A A N S U h E U g A A A N Q A A A B 1 C A Y A A A A 2 n s 9 T A A A A A X N S R 0 I A r s 4 c 6 Q A A A A R n Q U 1 B A A C x j w v 8 Y Q U A A A A J c E h Z c w A A A m I A A A J i A W y J d J c A A H h 9 S U R B V H h e 7 b 0 H m G T Z d R 7 2 V 8 6 x c w 4 T u i f v z M 7 M z s z u Y h M 2 g F g E E R Q A S i Q I k p A p y p J J U b K S L Z v 2 Z 9 m f g y R L F k W b o g i R I B E I E G G x w O Y w O 7 s 7 O e z E n u m c u 6 s r 5 / B e l c + 5 r 6 r r d X V V d V X P L M j P 1 r 9 b 0 x V e v X r v 3 p P v O e d q Z p Y j h T w K 6 H Q W w C g U l L / J Z A p W q 0 U 8 5 / d k W Y Y k S e u P b C a L Z C q F g D + A F B 2 b p t d G o w E O h w M G + m u z W W E x m + F y u 6 D R a M T D a D S K 8 z W D f K w A r U M j n m e z W W i 1 W u j 1 e v G 6 G f j m / W j v a x X P L 8 1 o 8 f C A L J 4 X E o D G J p 4 K 3 F o J o N N h Q Q t d f y M o 5 O j 7 h u K L b Y D H N h K O w u 1 x F d 9 p H N O B i 2 i 3 7 4 R U y C B f k B F O L o n 3 h 1 q O i b 8 l 5 H I 5 8 c j S 4 7 X X T u O z n 3 0 e e Z r D c x 9 c Q v f u P b i 9 b E A u 4 U M m E Y e 3 s w / t b V 4 8 s m P j G C + F s 7 i z Y o R J H 0 e P Z w w z / i N E N X r o t T K 6 3 d d h K G g w 0 H K Q f o z u S S I a 0 m o w t p j G Y K s Z F g / P f / F E h L f u 5 n F q S A t L F X K Q w 3 m 8 u W S G Q V f A 0 y M 5 r E Y 1 9 D s a 3 F 7 S w U z j L N G 0 u f J 5 7 G 8 n O g z m k X f l Y f Y Y o N H S l / l R R C S 1 C p e l Q z x P 5 z T 0 X Y W u K / H R g o H O D x z u k 5 Q 3 i l g M a 6 D X J T G 9 5 s D x I Y l v p y q Y r h m r s Q l 0 O H Z C M 3 b 7 o 4 K G i H R p c Q n x e E I Q r N v t p o c T J m I I k 8 k E l 8 s p v q T T 6 c R f N U o M e L / g 8 x R o o P K y R A 9 Z P G c Y Z B u 0 T h p U + j y d T s N i K T I 5 D a x m 8 + U I + G N a t N j p X A U J O q 1 + / R r z Q R p z L 3 0 e 1 6 D V X v + 6 C 8 j T N G q R y m p o 4 j c f y + / w U E q L e e h 7 V D P Z L O j a 1 v x B t L W 1 F N + o j n B q G d G 0 D / 2 e Q 8 V 3 g F Q m A r P R u T 6 p U j 5 D x B O H z e Q R 1 1 4 C j 6 d W N X c Z K Q F j 3 I a 5 / F W a b z 3 a C s N I 0 3 / X / V Z 6 X c D s + A L y y T n o z R 3 4 + W c P 4 N a y F r F M G v 3 e j 8 T 3 p / x H Y T c F i b k S R L S r 4 r 3 l y E 7 s 6 8 n C Z V K I m C H l i S j p f C W I 6 6 S X 2 Y k 8 j L v K 1 / f S S z / F i W P H E f W 3 Y W B v G h + O F T D a a 8 W N J T 3 k + t N E h E 7 0 U t j I / M 8 O Z 1 G I 0 h f 5 u 8 T c M s + U X U J Q M 0 m K Y 5 S u i 2 g g c Y 8 E 5 2 4 w m Z 2 f M e D k M E k C Q m k s G T m i s W B i H G 3 2 X T Q u x T d V K J A q 0 g h O V s D f 1 S T i w a q X z E S o P n k l m m G k d D x W f N Y c E n k H r C b A Q o 9 g M A i v l 7 i B k A + Q 1 m o p X h t f R n H s G H x / h X z 5 2 g p x e s / M k g / 4 / r s / w s B A P z T 0 c T y V w O N H T k H v V I 1 U l s b f l 4 f W q i W t R f d v q n 3 / L I m l h Q K W E w X 0 7 d f i z r I O T k s B P W 5 F E D Q C K U 8 / m N J C 0 k k w k / D a D u Z C H 9 G E D 8 J i K G u 4 9 b E o / q 2 E b 3 o a K V c Q A 9 6 H k c y G S b q O i / f V m m 0 q f A Y T 8 4 e R m z 8 P i 3 c A T x 4 f x h 9 9 + 2 0 c O e G C x W p H I N 4 P r 2 2 R h E 0 E q Z w D c t 5 A T N 9 O P + 6 E 1 a i H 2 5 y H 2 1 r A d W K K p 3 b T f V a A l C p k f x 6 6 N i 1 W 4 x K u r y p m w s 7 2 D z C 1 d o q Y R L l 6 H U 2 W x c C E q y G m r k L V d f D 0 r i i C 6 U X S H D u K 7 y j Y Q D + E K M 0 B M / 4 V 0 l a P 7 V C u t U T 7 8 U w Q a / H J T V q f E U / T Z 4 l J 8 b z 0 + T p D x d M a 2 M 3 0 l O m B H u L N o n T J x 0 n C O a q r g 0 y c D E a i Y j O P B z N 5 a T b Z D C p e c 7 M M Z b L a U A i Q j G 1 T T p A i 0 5 I J r h a D M 3 O z N D H U 0 F g 1 w d d a / Z R V E U l p S C K X b h C 4 N q 5 D l E 7 A k 7 / L I a G n k / V a 0 f J o 8 L y F b A E 3 p u b R 0 + 7 C m i 8 A p 8 u B Z C K J B J l f e / a M 4 M b N O 7 D b r Y h G 4 + j s b E d f b 5 f 4 n n p M + Y q W Y 2 Z M h K 1 E g M p 7 f R 4 J B v 2 F j Y T A B 9 J j J n S J / p T v o 8 s 0 i u m I F Q O u D A k R G y x k b v F N S P k 0 5 q I X i 0 c B r d Y d M G n d d A 4 t X n 7 1 R z C 0 P o K u T p 5 0 A 1 K h M R q H A o z O H f B P X 8 I n H n k R k X g Y n a 0 d W A j r s U B k d n K X H s R r m 3 B x R k 9 a U 4 N k T k u u R A q R 1 W m y Q L K w u H u h M x g R 8 0 3 B 3 j Y A m 8 N T / E b j 2 N n + I d G N I u Q G 3 I f J y l L s c 6 a Z r I 9 o r W P z R G W J l o x E S 3 J e s X B y c h o 5 K Q O b m e 6 d o F Y 2 a 7 E p e G y 9 S G Q C R B t d C k O x P Y 2 s V k j m S v D E q b W R 2 e 5 Q n v B b d Y h G 9 h W g a 9 f U Z i a + R 5 l O Q E y b l 7 U I x 4 2 k F T R k I x e Q k o z o a S n A R j Z 2 h q 5 N Q 6 q V / a 8 P i I A N e g 3 2 d + d I Z R M T 0 9 j E 5 d P w m A f F 5 K + G W z D o b S G T h 8 i F r 5 k e y r W T R N J t n E l 5 n q 6 v T 3 U D d F g + S p L Q T N q J N G I j Y L M 0 E 0 7 R 6 C s T l s t r 8 Z H P i Y d 6 8 1 i K a L G 7 g 2 a m A i y Z i f K U v 8 U x v D p + C 3 v I r L D u a f C H C b l 0 C j L P G + H 0 3 E Z z c a Q t i 8 G 2 4 o s i C i R 4 N U W f Z T 5 0 j c Z L M X H U 6 H L t g V l v R 3 6 N x o u E 2 Y 1 F M g c d P k y T r 9 L h v o N k u h 1 L o X 0 Y 6 v i A f L A 2 M v u y i K Q j Z I o f Q i a v x / 4 e P 8 1 L m A T s W v G M P L 5 0 L v K 1 Z H I 2 s z k 7 4 p F F 6 C U P s h E T W j y t u E L z Y P b 0 I 5 N O I L 4 6 D m / / Q d K A V g y 1 X 8 J c 4 D A R d d n R k s k H D K 5 M E J N Z 4 G z p g d 7 Q m P N q I N N 0 s O W q e G 4 l T e 6 x 9 p K 5 S k K b 6 Y M J k T S f 1 r y R m N 8 Y M + C h H h k u a x q T a 8 v Y 3 T 5 A P p V y T D T p I + b y C m Z T Q 6 Y x 1 Q S W Z v m O Y b L Z N 2 g A / j E 1 M 7 C f Z T R Y y Q H f + M O 1 w L Q y v h r F o J N u m s 6 7 F N L B Y d f B Y 9 e i Q B P G z F Y L w m S j + 9 Q Q 8 8 T j c W i N d l L 7 d P N E u x r F h R L g S d J p D C R d z 6 B T d x i L U R N 6 n W m c n v X i i Q F y m F R Y F w R N g L U H P 7 R 0 z V u B x 8 p I W j R P T K Y 3 N s 4 Y j P S 1 N G Z c Y Y w M d o g 5 Y G G k U c 2 V 1 t v Y m J e Q y L J / 0 w I 9 m U u F N D C Z P i d 8 D W V W F A y 7 H 1 f 8 V P o 9 9 b y n p D D M O v b L t M i n y f s w a U m o Z U l K m + E g C y Y j y Z g I 3 C a L p o O I b R G 7 W w / Q u f V Y I i e + w 1 m A P 3 U H i Z w f R q 0 N 2 X x C n D O d c 5 H w i 4 j n R j j Q j U M Y X 9 B i R m t A M j Q P q 6 d P X I v R Q I K g 9 R I m f C e J / i r N j Y 2 B D U Y q E U N 0 d Q r O z m F i w q 3 n l 6 + h z 3 s D w y 3 H x e s U C Z l o Z h I e U y c J b B v y M T L 3 H V o h S A 7 0 S L i 3 q l s X i n E S g C z g o 2 k t m b Q c a 9 C R m a j M 8 2 z w C p n P R 8 h 8 D m 3 2 o d K 5 G N J S E i Z J o V x m J L 3 B D J 2 e b r C B e b 2 + O I W V y C 5 6 p s E n 9 2 R o s J u 1 w x Q w Q y / 7 4 k i b r t G F G 9 H n U A a B k Q 8 A S a c P g d Q E e u y H i e i J C K U c f U f R E u c X 3 T j c F Y X d o E j w S m G R m y j A s L M 5 I m V a z J N 5 y w P + o J F b J c f a r U w c B 4 H U 4 M n h y B a b s / m k M l V a a + 1 r v z J P v o v 5 G s 1 b U T t q Z L L Q c l i L j K L N d Z f e K N D 5 z A j H B t D q v i s Y S 4 2 l + C 2 a f 0 U Y a Y i o T S k H s r Y 4 u u z 7 Y d I p R J v N J 7 E Q v S y e b w W d b E R 2 + S i m t C p J W E Q h L y N L m s l k V Y J e D C M k m v c k m f j k h 7 k t W F k K o 7 3 b K + i B 5 W w 4 E I O 7 x b F h P h n Z b B q h x T E 4 W o d g d T Q W M d X R V M q K c S H A k b y n u l L Q u 3 W 4 t a T D v m 5 l D D k w d W F W h 8 d 3 E D 0 T I y X o t U 4 T h S 9 q w U B r 2 Y S M E L M J h u I X C 6 H r R I x s h 4 C c z V 6 4 z F 2 k E U h S W m p P H i t M j n S 8 P 5 l B K u M i C Z O k 7 6 1 i R 1 s 7 2 c V G Y q j i g Q 2 C r 4 O R j 5 N P R N J q P n G O b N 4 y A Z s 0 L c j k E q Q B O H p k Q J d N i X g F o / N w k p S 5 4 9 O R H c s h T z 2 8 T j 1 M s Q n 4 t Q P w k k R J + W Y g t 9 H x y 5 d o s o w Y O X g Q 8 W i U 7 H I L Y p E E H C 6 b i H j 5 V 9 c Q o M f I w T 2 k b W T c / e g W R g 7 t w 9 L c I k 0 s S z I j F q Z n 0 b 9 j G K G 1 I N y t b n G c w W g h + z + J x d k F B H 1 r O H D s s L i 2 R p C 6 l I b p s E F E W Z 3 F i G o l a p n O J c 0 b S 9 N 1 J + c g + Y 5 i 5 2 g B 1 5 f v k S 9 g Q Y t l B X l d F h N L T x E B 5 T D c + R 5 d r 5 7 u V R E 2 O c m K k d a H x X M 1 / O Q b e B N D 0 L I l U Z y C e E Y D X + o 9 k s R u k t J h 5 c 0 K W H R e W I w u Y i I J 1 5 K 7 h U C o h V y W 6 U 1 D Y 1 c l f l 4 B o y 5 P 9 1 N d m F U y F 8 9 H L O Q n E z E J d 3 u / Y A I 1 P N Y F c f 3 h Z A 8 x x 0 a / z K t J 4 N D u H B J p G / l G G 6 9 + I X w X v e 4 R I b j 5 J + d D W v J V y x y Z I L d J 9 8 W v f f F 3 r S Y 9 q U M 7 g q k 0 E W p O 2 I L B 5 D z C u U W E U 0 u w m t x Y j t z B R w t u T A f y m A m w t F h A K r d A z 1 N 0 s 2 k 8 t t N B D r C O 7 H A n z k 9 n c G w w R 2 b H 1 j Z u i Y l K m A 9 q 4 S L T Y T V 2 F w U 6 r x o y U v B o e t F K j q / T 2 F N 8 l 6 O A L t K i F h h z I T J x o k g u 3 s C B P V 1 o a W t F t 6 u A t f k J W M w m c q D d K N A g 7 9 i z C / 4 l H z x t H k R C E T j d C l H e u 3 E H v U N 9 y K R S c H o 8 m B o b h 9 3 p g s v r x c y 9 e / A t L q O 9 p w u T d + 6 i t b M d c 9 P T 8 L Z 6 i Z F 4 U C U E i c G c L h d J 0 B Y R R G G B 0 w h y E 1 k Y h 0 x I Z 9 I 1 o 3 1 S d n O k b D Z i p b E g 0 6 w g i / n j t Z e B n l a S t F o k 5 T H S R A Y S A B E i 2 Q K 6 8 l k y t 2 f J Z d X D J g 2 h 0 7 A D i / F d G G n v F J K Z T e w U m e I G 8 m M Z V g 6 9 2 z U Y I 7 M H q + Q r k m / J A Z l g a g F G P d n e F d C R g 2 Y x e G h e d u D q R A c W J G X N r x 6 y q T g x k 1 l Y Q V t B L k b 9 G O z K s J / M s p Z E v t B c J T B z s b l q t p K b Y K d 7 o O e J W A S B m W t 0 b 2 6 i E y N Z Y U 4 S Q O 1 k x m 7 W m m m y q P S 6 K y S 4 l x G i e / V Y y 3 T m N C v 3 x M y U J h e 0 p c h w 6 V Q M k a y P x o d M 5 X g s Q D S d x 2 z o K j z o h 8 P j F Q y V y A R p U F v J u b 6 O S Z J 6 j + 9 M 0 E C q V k B r g C e 3 0 s z L J 4 i 0 k j Q Q x a h d J R M x V h Y 0 6 O x V 3 l 9 Z W Y X N y w N m p G v J k l 2 u h H U Z x r Q L P R 0 H i 6 8 U Z F I Z m C w m O i 8 P J v k 8 J J F 4 I V o R X P x P + f d K a 1 B J k r Y W k n r s p 9 0 P 8 u S w L 2 h v o t + 9 8 Z p K K E m z e i j w Y g s R R z g c h o c Y u R q E h s p p E d O u I S a t i b t i c B S P F 3 j b 7 D v p h 8 i c I 3 8 n n t V D 1 k 5 j c v n I O t H 0 k u 9 g M f v E c w Y T W o f l M V x b 0 O F E W 2 5 9 8 V y N a / N 6 P F R c 8 O Q 1 s E B i V j x X o x R F l H n N T 9 L j r X E 2 2 h R w 0 C Q d X Y H R 3 q Y w j Z g G E s a k Q Q p E Y 9 n I E h y d o + L Y R s C M / + y e s m A J J L S 4 N F s l b F h E p e Z i c B Q x v D I F i 6 s D D n d 9 p h + 1 3 Y H W l U S f + 4 B 4 z e u a 7 C + q w c x 8 j c z s X R 1 B O I h f B E P x B 4 U Y 8 X r F o E Y z Z C 7 Q N 9 w W J V S r R i F N X y N i r D h / T T A T c a S J Q + v q z I R o S i P W b 0 r I Z D I w G A z E F F r M R s + K m y j B U e g h u 3 + 4 + O r + E C D G a q m x u K t W 5 U G a N K 9 N Z W h X 4 D J N 6 G F n F l p P d S l b G W q v h f T t N K K t U b S 3 t x f f 2 Q h m K O 2 K G f l O R W u v Z s d h 0 w z B Z C B r I r t I T r F i Y i 5 H t J D y 1 2 A 3 t i C Q m a P B B u Z 8 x z H Y 8 S H i q T b Y L W v C h 9 K T 9 i / 5 T 7 z Q y 1 E v R j 5 K A s m p 0 E E w q Y H X q l x 7 d C q M g G u c C M p E V o s T b m u I J 5 W k 9 A D s p h Z E b h d w D o r / x 6 Z c O j w D s 3 u Q N F D 1 A A 0 L 8 V R 4 B V Z P d / G d + n i O G I n 5 I 0 b j y a H 3 d 8 c b i / C V U I 2 5 J P K 7 I 7 5 Z G E i z O N 1 t f F D x k 4 1 4 y L C E 9 p 3 k x 5 H U W 4 t r i X Y K 2 N l W W F 8 C i G X 8 g p k u z B R 9 q N n x a f T v H M K 1 C 5 e w 9 9 B B G E 0 G L M z M o 3 9 4 i B i q T N D M R B r y X 0 o 2 9 V Y Q U 1 F F G z H m r k j o P 0 K S d F W G H M 7 B O K J E y D h F h h 3 z R C 4 A X / I 2 n P p e R K U F d N j 2 w a p X F n Y f B H j t 4 4 g 5 i 1 c u v Y n R 0 R H 6 3 a w w u f L k p f J 1 8 G V 7 v R 7 s 3 D l Y / M Z m i G g k / S / L G k g 0 G S Y R N a O 3 y P f M L p D 0 K N 6 6 G D e e L J o A 0 0 E y 6 e j 9 P / p P 3 8 B f + / x n S Q M X R E B F Q 1 r 1 8 u U r e P a T T w i B U g 2 y n B P r K J P + O X K I W 3 C k 3 4 7 l 6 C V 0 O / a I C K x a G 7 K l I M l 6 6 E L k W L d o s U K M 1 l M U E q U 1 O 7 Z E 5 k L X x H u V C 5 d 5 s i g y B t L i q p S d c G Q Z V 1 c H c K A r h 1 a H 8 r 4 c z e P t B T N p K N K O N I b Z 6 C J M 7 j 7 o q 5 j 7 v B 5 U K C j E o / h P d B 0 N R E S f 2 J U j k 1 b 5 v V R O u a b X b m / t d 1 V D N c Z i c I Z O J L A E m f x g b 9 d O a F X p b f y N 5 / Z u N r l n g l c w 6 D 1 C v t V N W P Q O U g w d 0 N y 8 c r E w t H u n m I x r 5 8 7 j 0 P F j N L k a c r z n 0 N P T S + 8 T X 5 o a 5 K A i q p l 0 J S R e J 9 P x G V v V R d j Z m T n 0 t f d A a 9 F h O n q G 7 p I G b 7 k N u p w e L p K E + g 4 t 5 K A M X Q e Z d D F S v 0 S E G j a o a U 5 S Z 1 M w j Z o E w 8 v h P P S t d M 3 F t Q W y b u g 4 / o d f i L e Q u y f D m H g D u b 5 n l a U A H r 8 4 m a X 0 G 6 V j G A X S k J p G 1 f A 2 w B O c S m X J d z I g F I 7 A 4 3 Y h t 5 C D o X c j Q V 4 n 0 2 y 0 S 8 b C B D A 8 U n y z C m a C l + m a 8 + s M E i d N b K + h i S P p V X G s 2 9 J J r z S 4 u a Q j Z 3 0 C w 6 1 D y g E M + m o 6 E U O M H O 5 W G 2 s x E g 5 k W v / B n 3 w d r e 3 d a O n q J S a n + W k d x N 2 P z q B 3 1 8 N w k 9 s w T A L f q C / / L j N A t 0 t Z n 2 O w 6 S V C z + T T V A O n e 3 1 i 5 + a 1 M g Y z 1 X u k o X a 1 k d A g G R E m T R r P a J G r b U h U R S 3 m Y k T D f q S D 5 E P 1 7 h V B k 0 8 O Z a E j 6 3 k p e g f t 9 h 0 i 8 s z w x 6 f F E o H T 2 i 7 S v t Z N v v u F O E k V R v L T A J q X M r D v q a + i 1 a Y e r y u p Y T e 0 o 8 1 a h 4 q 2 A U 6 Y z J L y t d L E 8 Y o A 4 9 K M h L 2 d e V j N G y d 5 N a a l Q e T 0 l + I b F S i Q j 8 i L 0 v e L 6 e k Z D A 2 V N W L m T h a m P c q 1 z N 7 R Y G B P e X x 5 Y T g o k d l a E Y m q h Q K 5 Y E k S N h z y b X f U p j z 2 x 4 b c x 8 R a G I i A w o F l Q f h W v Q f S l I T c f g 3 G Q k Y R A e v M y J g z m o n R N O g i Z l G D z 8 N w W b v g N P X i r b G N Y 5 q O + W F 2 l H 2 Y X R 0 8 5 + R C a G U M e U 6 u 0 8 C Q S z F L + b X D 2 E X + 4 Q r 6 H a f w 0 b w G o 2 0 x W F Q h d w b P 6 3 m y P v h v o 6 j H W I x 4 N I R k i M y + g X 3 i d R d Z b Q f 3 b x 5 D 1 v z 3 z V C 1 t N H s e A E D u x q 7 K Q 4 g h J K L I h z O G Q 8 x G j Q 1 D B k b L E 4 3 W s x b + 0 9 8 O a F k f b 9 H j T f v G P D J P d U l Y a M o Z Y U 0 i h K x 8 K J 0 v / O E e M 7 g F C t O Q N 6 Q l c / D S 6 f O Z i Q s x q 9 h Y v U k T g y m 4 L D q k U y R K Z Q 0 Q O N V g j H Z D J n O J i N W g h P o 9 O 5 A T u L 0 I z K r Z Q 4 K k S l r 0 U N L G j e v J c H F A Q w y R Q 0 k D D h Y R C K B t G A S B 3 t K K V 7 8 K M 9 t 6 l w K l h N K g G N l d Q W d H a z V F O S j 5 A U Q X e d V S 5 p L m V u Q y b / r c o 1 A H 7 R A Q z 5 H J p m g Y 7 U Y z 1 k Q D a 3 h 4 V E v V t L n x P E l m m b t l w 3 u I r N x G n l d 7 X k p M R o j l l k j H 6 Y i N Y T A W t E a v Y p o J I g 1 3 y p 2 7 h 5 B I p F E M L g G u 8 0 B f y C A n o e / v E E P a O l C S i / 5 k v Z 2 S r C a C i J A s z h 1 E 5 7 u 3 W R N m H C o O 4 e 2 Y o V G K L 4 I j 1 2 J B m 6 b o W o x U v R 2 D s 6 9 z T m M q 6 s + J M 2 8 6 L g R R n J + u 6 2 H o K m + N H P f S K U l W M x F c 4 5 v p z i p T a P J 7 6 o 1 s J o w c t k s T X I Q H R 3 t Q l M z u D y E A z l X r 1 2 A 3 e n E 7 n 3 7 s O o L I p B v R X r y D I 4 / + Y Q g i H A o i O n b d 7 B / 1 1 E y q + a F w 6 0 j Z u o b 7 s e t y 1 f h b C X z r L U X K 4 v j 2 D E y j O l 7 k y R x h 4 U P d + / S O T z 8 2 A n c u X o D 9 k E l g z q 9 R H Y 0 M e L O A y O I n U n C 8 b h S z s K 5 a 2 v B F e z p P 1 l k v M 3 g D J a 5 4 D X 0 u g + Q a V 9 e B i i t p X H E j / M 1 2 V e N B d L k E 5 G v p 9 F h J T m G r F V Z V F 7 w H 0 F v 6 x X x n G G J t 0 F D P q F k T I q h t r g 9 8 J j 7 l A 8 J I T J t w z 4 N h n p J k N L Q s Q b n s V u K B 3 A r q g T V 2 D s o Z a + z R u U A j s U Y F d k T Q 9 6 N P q T 6 3 h Y j t 9 H j 2 i s Y N J 2 M I 0 7 a q r V n N 5 4 n v 6 p A l 6 t R u f Z N M V Q t J m I N k 7 t O 5 s l u k k Q k x E Q 0 j w 9 l U 4 q f M 8 0 y j 5 G J x f 6 M T J J M S 2 a C x k 6 D n E 5 j M X V + n Y A Y B q 0 F L a l R W N r p g A e I b C p J z m c x g 4 A w F b Z i b 6 9 i 7 0 m r M v l o V R y 7 B i C t k s / G v t d 9 I E 8 a h H M p u e a L x 1 m d M S F H Z N y 5 d x 0 H H z m G e f J t u / v 7 h U 8 z + 9 E 5 H D p 5 n M Z a S 9 + R c O m 9 D / D w 4 2 Q u 3 Z 3 E 0 M g O X P 3 w A g 6 f O o 4 r H 5 5 H W 3 c 3 + g c H s b q 8 g v m p K R y j 4 2 5 c + g i m t i H k o i v I u U Y x 0 p q G n m M m R H X R 1 B p c 5 g 6 s L f v Q 0 d 2 p + K o E N u U y 6 S y G W o + u X 6 M v p o F 3 h c Z P V Z J R M v l 4 T Y x m H X n y 1 Z g o j O S I 9 L j 3 i 8 9 K S E 2 l E H M k 4 H Y 5 M R c 7 R 4 J A A 2 2 e / K u 0 k x g s V D x q M 9 T C q B K c A c E 8 w a F 2 s Y S y R t f R k R e B r m S S / G 9 d B v H A X n g 7 a D y d G 6 + n E s x c i + G b 5 K O l S V C M I p X 1 I p v 0 0 Y V H E V u d J A u K / H e b F 8 8 + d 7 w x h m L b k N P b 5 b w G u m I G u n + N f I + p D A r d G W i s k l j M b B Y S m S R 8 s z w x e R q 3 f I b O y W t V 2 6 P r m q h k J M b V V R e O D + X F 4 q A A 3 1 Z Z K P 3 M k Z 0 h c 2 3 Q I M a D / U m r t a L A k a 4 v S Z r C + o n G C h 9 L k O f y S L e k M D 7 r w E N 7 y 2 Y w W Z A w k a C 7 N L e K Q F y R 9 K e G y J S 0 K I P P i 9 I k 8 i B H Z c i 2 r G C E E p j h 4 4 k E H H Y 7 0 Q Q 5 6 0 U H v R K R 9 C L M O h f m w x N 0 z E b z z W v r I 4 Y t m 4 3 l N H 1 6 m p e F Y M l I a c w H r s F g I d N U b 4 E h b 4 B k 4 G U D h Q a 5 5 m v Q 9 a h 4 3 i j k C J m 4 L s 0 m P 7 3 D u h + h 9 A z R e h K 6 n J W 0 l r I M s Z 5 U T M M i E S M G f Q s o a E i L F 3 T I G e P o M u 9 F + n Y S q c N 2 n H 7 / c n W G S r w b h + 1 J e 0 2 N V A 3 y I l 1 o T 3 M U O T M z i 8 H B g e K r 6 h B Z 2 e z s 8 X z W O X 2 B R J K I 5 B V R K N C k p N J K A m g V n J k n i V L h O 9 1 3 s W A D y K S T Z M G l Y D d v F E C c I G t + y C y W D V j Q l A o p 1 Q g l N D D f 4 W i m c T 1 h 9 / S 4 A X 0 e G c O t 1 e + z B F E X x q d s W F g p E i Z 9 n a 6 L Q / 1 F y J K M e y t n 4 b F 1 o 9 0 9 g E h m G X Z j G 1 k V G 8 P f 1 x d B / p j y n L U V h 8 t L Z R Q M d Z i e 1 / I C 5 P f 2 u 2 W M d p G P R 7 6 d i C y r 5 p t p 8 f r y D e g K P v I z a R z I j 7 G R K d e i 2 Q E d L 2 X R s e R + C a 3 U C B Z j V 5 H N 0 6 C o M O R 6 j P 5 V m I 2 f c 6 I A l + a U l E g J 0 8 F y S Q s n 2 m Y m y T r b w U k I 9 O 1 Q O F C Y G 5 M x 0 E n a o U X x J 5 p h J A F l 7 J s C m 3 r s g K / 7 C v S b / M j 7 8 7 i e 1 u N Q j 7 x + H f x X 4 j U Y O p Z r b r J + C T o 3 m Q R k T r A l E Y t H 6 R i W G p z j p 0 N W z i J B z M T q P p u T 4 H D Y o N f p i 6 X g v E B I p p X W j P G Q B 3 t b I j A Z 8 j A Y j D A Z j a K 8 P k f + h 0 R q W a f X i g A B X 2 f p + h h s x v D S Q g n K Z 8 p k s n m w v q J O b 8 b i C R g N B n B b A D 4 u G Y 3 S b 5 E v Q E z D 5 + X j + b n m q g F 6 s t 7 4 / n R G k 2 g l s A m l H x H P g f i Z B O y P 2 5 T s D 0 c B b 4 w Z 8 e z o 5 v U S h i T T 2 N C X Z s l J H / B s z j N k o u 9 1 k c / D N h 9 B l H C 0 a h B / N Q 7 7 p + y Y 9 F 0 k Z i q g 1 7 u X L s F K 9 8 8 l 6 c p 4 M F i j S T 4 Z I f s 0 2 q 2 c H A 2 8 d c e A X S 0 J 3 P H b s a v 9 L M 1 1 e Q y 7 y S c p L S b z b 0 u k f T j t T W R w m H c J k r J a n R t u m T E f 4 2 P T y E s c w C I t F r D C 6 E n C k O x B J / p w V 2 v F 4 f 7 i u l 8 d z E Q / o H N v F k L 9 j s f L V g s J 8 v m o T g i s M / c M y N A Y 7 j Z J s H o K a K V H i b G 8 1 8 l s P h Z D m 3 0 Y G z R U 6 W a b Q d 6 v D P x W W A z f I N t Z S e F g s 4 a J S B 3 N S u X C w n Q w 6 W i Q K 0 5 X q Z 4 Z P P C 9 9 o e R z + Z p c D e a c 7 W g S R B J 2 c o L 1 e G 0 A T m a g D 5 v f e n e D O 4 u F z D S V X s 8 O C d P K i 5 q r o M u S S b x p i O p f H v K j / 6 B X r S 6 G g v s Z E j J m o q H S n 5 W 5 c C K 1 o B e T 1 7 0 Y + C S i h K u L + p w s I u O q a a E 6 b D 1 S l b V 5 S d e J 2 v l O T u W / B N o c w 3 U X H R m S D O k 4 Q f L J + c e F U x T B j L p Q 2 l T e T G Y B E 4 4 u Q C 7 o Z O E m M L A J Z + L N V 2 v R 0 n j u j a p x 0 i / j A v T e j y x u 2 x N V K O H X v t R G M g s 5 d / L h X J C 0 J p a q 5 u i J S z d S k L y z h D d Z Z E 1 x 6 D P 0 f d p c P y + 4 1 i j v 8 y T W 7 F E l 2 M S P Q s 6 X H Y P 0 f G y U p P L F 9 E o M 2 X l c m I k + z 1 b M R O v 2 K e l m G C m a H p V L D z 6 / X 7 h N 7 E U 4 U c y G y T 1 m x Y L Z N U 0 X Z t l l A a / F B b V Y G b l J K l X r Z B W j T I T Q z A T D T T 3 O m D Y j R I W w g o B M D H c L x Z C G v S 2 b B z H y k z n u / 7 N p h z n O Y b T E m b C e h z c 2 9 c w M z G 4 0 r U E f S t p 7 R Y d u k m 0 J j 9 M w 7 2 Q U l L E i j h I W j + S 4 f F W v s P r Z / l w 8 X N 6 S 8 x l + X R I 5 j R Y 6 b O Q T 5 e G 1 9 F T l 5 l Y m u f 7 y I I g A c t L E Y y w 7 B L Z 8 A U d a 3 n x l k C e r A b 6 5 X V m Y r A J y A + u e E i Q v H n n r h F 7 i J k 4 K 4 K Z i R d w S 1 B M M w X s 5 7 F w X Y h f I h r m / E 0 N j F 4 j C v Y 8 o k s x z N 5 c Q C 5 Y F q J q m E w 2 h A o G R M j a u L f 4 D M b W T q G / 9 Q j i x p L V J P 5 s Q G V C w n J s B y 6 5 B t G V j J L v R x b H 2 t L 0 h q + p a 4 e Y y f J k J m l o N J Z j d 4 i Z F I e Q b 2 K w 5 a g 4 p h m w F J J z B f R 7 H 9 q g n f I h k g u e 0 m 8 q Y d t K l K S S y 9 g L r 0 V Z y Z d J 2 p d S W J o B m y C B p B H P k A 9 V v N X 7 g k x E F M i H 8 a 1 v f w e P P / Y o 7 o 3 f Q z w W x / 4 D B / D R R 9 d o 4 i z o 6 + v F 4 u I i v v L L X 9 5 Q i s F p S g X i s a X V I P r 7 u j e u Q V U g T 8 d q V e U 0 p Q m v v I e 8 j 4 6 r X B e j Y x O n U z A P m f C / f v N f 4 Z / 9 w 3 9 I 1 F H 8 r B 7 o e 1 k a 4 6 X g N K y G d r S 3 1 k j / Y p o t r U D Q 8 0 B 6 Y y O c 2 Q B 3 R V J e R 5 N + m I 1 W E V K v N t c b a I D l J R G x T J q f + E W s m S k V 1 V z Z H Y Z F 7 y H B e k E U g p K 3 A 4 9 x E N Z o C z R O O o 6 s Z v b t p V Y 2 8 z d 3 3 Z q / r c F t 1 S A o W l 0 r g n D 1 w N Y + Z 5 2 p c X I 4 D M N N + s 1 K h t I E i L t b N t r h h q g d y 7 g F Q 8 4 K 2 Z 0 W 9 i + j E K H j m + h + x e s O 2 W x O O J S 1 w G U j X m t 5 f a E e a t U I N Y L J o A 0 x y Y g T w 0 X p x Y P I N M i j Q Q 9 B r K U H S 0 d e H C 0 9 L z 7 Y P J J X 8 v j d 3 / s X + O / / 9 n 9 D l E c n 4 G N I 7 6 t N H z X W y N + x I Y K l i I V 8 F v I F S J j o 2 4 y i 2 v f V S w E M d 7 u w u 7 t I m R X g 6 l t u O L M V y I V E P J P C F D H 2 1 M w c d o z s x u 3 r N 6 E j v + 6 5 F 5 7 B H / 7 h H + E X f / 2 3 0 e u k m y B i j a c D W E t M b c r n K 0 E i C a / 3 6 s X 8 n b 0 8 h h N H R n B x z o w d r R L a i m a c O l t E m i T T b 8 f G + 7 8 z p 8 V o B 5 f + a N B P p p F I 8 a o + R J s g r 5 B f 2 V k W E L e W 9 G L h n t e S O H l Z b 1 g U x a Y l V A u n z 8 z O Y X C g v / h K w f m b e o R V y z W N o s 1 W o P E q X w 9 f x 8 E e h Y 4 2 M Z Q a O n K k F 2 I 3 R M F h M L E A h 7 k N r b Z y a o x E N 6 p X 3 e h W 4 E A E m w 0 b 2 p E x c R b v i T V Y p 2 t U J B p u B U 5 m z K Y 2 1 + W o E c m v w K V V h W Y J k y E b 1 p I s l T S k c T V 4 b i / Z 5 j w C j d / G Z q j u o R J c 3 s G Z B I J J 6 b Y 5 0 M V h V 9 m u a F Y 5 L c P W U 1 6 5 5 p K H D I l I l o I l w X N 1 X i / 6 x q n 7 Q l S 7 5 t m g 4 k D z p X B H o Z R Z i y x 5 2 F 4 r X + B m s F T 3 n 0 3 B 3 m + B u b s k + T c j e T 6 J l V Y r B o f y + P G 7 t / D i E 3 s 3 z m E V V D I B l 5 t X 6 8 O 3 G L 4 l z G I O 4 h h J Y 3 G / h 0 o s k l n e w 6 l N d e Z o O v I + / a u Q M p e m q y u 8 u f d i V s / V t h o S C u U 1 v n N 3 i K F I k E Z X x m B 2 9 y E X W y R r z A C j k 8 x b l T n a C I Z b Z A y 3 8 X o X M d R 6 g R d d s M l i I 0 J L i h s V b 5 H q Z R V s N b r Q 4 d g t 3 l O D y 7 K 5 p m h 9 o m u A A x G 8 t q A O B z e r 4 d S 4 H + 3 E S O Z 0 u L r i E m Z f 5 e R / 3 I i R O W S Q m M s A o 8 E m Q s T S E p f X 0 z U Q 3 c h W G b F E E H e D R j I l 3 E I z s l n H 2 l D X u Z F z 2 Q w S J p / q b S a g + Y y W T O v q j F Q J L l f R z 2 f R Y i J / 1 6 C H v U u 7 w b R M n k 0 i e c A G p z G D l B y G y 1 J R Y l J D I O V p X L W q c W U z i Q M M x 4 d Y Y C j E f 2 1 h h s 6 n N H V h s 2 z Q u 9 m V m P L r M J C U o O u v 8 i M q V A Y r 3 K Z + B K J D 2 N l O Q o 3 k l 6 z N C o Z i V 4 Y L O d + 9 Z U B C y i G X D M D q 7 h L 3 o V w V H U v v 5 2 U O h G h h M G 3 N X E N k 8 + b o + r U p T U y k g Y g H M R O D m a n s R y m T k s w q T T Y q w f 0 N m J l E Q 5 M 6 t u f c 3 M K m t Z X t M l O t t a V 6 0 M T J Y U w T 1 X G n J c I N n 0 M w E + N n y U w M b n b C 0 B B T l z L 5 9 d 1 E x M R Q W h d f S w E W k 0 M w E 4 O n Y t x H x 1 X R I K K W s 8 h M v G b H Q Q Y 5 U E C f U R a M x W a i + I w b P 9 Y A 1 3 5 1 H S Q N M W K C s 1 e H d C E u m F 4 a y y O 5 S o K L L F C u i z I a T b h y J 6 O Y v k U k f V n R P K c a N j I T L y U U h I l d Y i b G w R 7 F D N O R l q r G T I z h V h n z V h 2 y s 7 X v g c G m n t N Y r q 8 K Z + Y E M z F 4 m Y y X R l i z c o S Z B V e a x l l K R W C 0 t p J 2 L I g + g i X o 9 A Z i J P L z i J n Y T 8 + m N 6 5 Z V W L 3 X h o r i x a a W N R f m G d T w b u F J 9 Y o 6 D T y 2 k Z J y i v / l U 4 h O 5 m 6 O u H l e k h F 4 1 y c C k 3 I o E h n e s h O G i S 9 M n j 8 V s D v R 2 t 7 u y A y H k y W T A o K u L j s Q o q I W Z h 7 9 w s + 7 T Z u g z W s P m + G n r t C V U E y m d y c L b E F u A X y d i u Q h V P P t W 6 E y O U Q X A 9 7 k K P h 4 b W r e 9 e m E E 6 F k T c U 6 G 8 e R x 9 p I T 9 C a R 5 5 P 7 9 5 P + D e I k a 9 d V 3 w p 6 p Y L J Y 6 n a 6 i 9 x I 4 H T M g E 5 i A v e e Q W O T n 9 a f K O i s 5 l 0 U u F Y L Z 3 k a E p N C 0 T i O R S 6 3 4 u U O t e U z 7 t W i 3 5 H F 4 S I L G v 7 a 4 i e 1 L Y f Q 8 O e K J V A K J e E J w t t P p F G 2 9 e I H U 4 / W I B U t J I v V N t i k v i P L N l b 6 L N Z K + H c q p S y q 2 B G m F n N z O z Y 6 3 N C 9 D 3 1 f f N m d U G 7 w S 1 F M 7 M T 5 O T N W B W D S E v j 4 l I + N u 0 I p D / R t / g 6 9 7 e m Y B c / N z 8 H q 8 i I T D o m / 7 4 u I S v v o r f 6 N 4 l I K f / O Q N 2 B 1 2 z M 8 v I B q N 4 D d + 6 d e h q 1 I + z j V O / + 7 3 f h + 7 d + / G 5 z 7 7 q e K 7 C j j S z w 1 P D L E k b B 1 V w u g 0 X p x 5 3 h B D b Z O h 1 f i T b 3 w H / f 1 9 c D g 9 8 J E m 6 3 I W M D c 9 h 4 G h A f S O 7 I N b Z t v c B j l F f h z T K P 0 e + y F y m v z Y U A 6 S P 4 u M w 4 A J 1 m Z 0 7 S d O b P R b G T I 5 K 9 d j J j z U S 6 b R I p 2 H j j O V a r 7 o H r i p i 2 D O Y s 5 g C V y r x h 2 3 e J 2 c O / W e I 5 p 7 f H c x k F S B S r r Q k 3 Z R h / p L 1 c i F T I F 8 S x 3 e G 9 e t R + u e J + H K j H H P t 5 E 2 l C h y 7 U Y y D / f n c X l O Y b S H b H l F Q 4 l X H w O k N R n L m R X 0 9 f Y o U S C 2 y 8 u K S w E p F R 7 c y o G s h X r M x C i d Z W Z m h h i D b G O b g 2 x n M 1 w d u z F O z D T a m S f f 4 g F p 4 w e A 4 P t B e B / b G I q u m c 9 X g T x p i w L n V z 6 A W q w S J H 8 e Y b M O l h X W 3 h l k r H p 4 u 0 0 I x r T w k B m Z J y s g l F h C q 7 O x S C w z S 2 I y A U O / S Q h e J n D e i I I 3 L r B Y r C S U K w l i I z i d R 5 V R h j v L W e z p U l k 6 S 2 T p l L q / F n m B 6 Y m F P i + r W O w b E 6 z Z B O Z 1 v z d W F E b j b 3 K w p N u t w Y 7 W L G m o j R Z D N p 0 S T V I r m 2 q 2 2 R Y x 2 G q E 1 + Y W Q R N u Z k P T t o m 8 t w Q v 1 K r 7 P F R C 7 R i y G d a W J 7 O L 5 i Z B Z k G E 7 P I S u M e d k K 5 0 B Y 0 y U y O 4 s O L F D b 9 b r J 1 4 v C 3 o 3 7 E H K X 0 3 E a d R m H h q Z u L y 7 b 9 s M D N x t o c a H J 5 u B O x / N c p M v I Y l h W j u k v X P P S n N i P U j 2 0 4 9 P W y C m R h O X o 8 0 k Y 9 H Z k 8 w 7 F D 8 k C 2 Q l T Q i A M r n M R q J K E n T 5 H M y M Z I J L q d 9 S 2 Z a j N x a Z 6 Z r F 6 9 i b j m F 1 P w t k Q V x 6 f 2 z Z F n Q / X e T X 2 Q y 4 v q V K 1 h b D Y j 3 P r p w W W j Q i d v 3 I K 8 A N y 8 r Z f 4 M j m S q y y 2 O k I Z 5 f G d O M N M E W V W V 4 B Q r Z t B K r C V 6 y O d S m L X N n s d j O y T B m E 1 p q B K z O A 1 d a L H u F M / V 4 M w F 7 l M w 6 D o l B p w f o p 1 W a f 2 E 5 4 D n f 2 u r r i p q a S c z S S H N u m 7 a j D f H D P j k q N I I s 2 h y N w z + D p u 1 h q Y b p 9 d G g s w 9 b o P F H Y c e 6 p W F r z I + G c P V K / P 4 m 3 9 j r 4 i G s p a q l i B b g h T J Q + + q T p D s L 9 6 8 O U Z m X I 8 Y f y 4 0 v H P n r k h E t l r M o l d 6 J b g h i 1 u X J y a t P U C F H F k S x c 7 B T G R T i 2 H c u n J O 1 D f t 2 b M b 1 6 7 d I E Z x w W Q 2 4 h O P n x T H q S E F y K R v 0 S G 9 k I a 5 t 7 m w 9 O r C M j p 6 u x B I L G L u + h J 2 7 t k D d 4 s X v p U V z I 1 P 4 M i j J z B 2 / S a G d u 2 E l X w n p o e b x G R 9 Q 0 O w k Y m + v E j f 7 2 g X p q M 8 W 8 C b C U X L H a L x 7 + T 1 O A J n 0 L w 1 t t E V E d H p + B o s r o 1 m L I 9 C i 1 0 W J h + D I 5 G D O v K h G m W o l c R 1 p O U 4 K R Q d + p 2 P F N 8 t o 8 R s f Y 5 j Q M g o G s U 7 Z Q c p I S 2 M w 2 V i F D 0 h v F s T J / t v U 3 f v Q U u q d u f I L l w 5 d x 5 u l 4 c Y V g L 3 w L h 1 9 T o O H D 2 M s D + E F h q o Z f J p 2 r v L W 6 m U w G X u l + f 0 Y s 2 J m 3 2 o w W k 5 c q X E Z o 1 J p g k 7 6 M x 8 J S Z c X F l F p 6 M N + g a u v R F M r W k x 3 F b + 7 d j N K B z 7 l f W o a j V R a t Q L B K S j G Z i d 1 b / X N P 7 t H 0 D D A / D b f 1 t c D 4 N r p d Q W x U T w X e G H h K N O I q 5 D w t f m C G E p k l k T / H G V W y g t / v M c c I I y + + Z c h U y e D z 4 6 d w m e t l b R T C d g 3 o + 2 5 C 3 s 3 D + C G 5 e u 4 q E T p z B 9 d w x O t 5 s e L t J K l 3 H w + M N Y m J 4 H F 1 l e P X s B R 0 4 9 g g T 5 v Q a f D e c k I 1 q c J A g 6 y 0 k M 7 N d + M L n Z t 8 8 k o z B a N n e r Z b 9 L q O C i X O P M 9 H W G e v / M O f T 1 9 2 N i c g q H H z q I e + T Q 7 9 + 3 n 6 R Z Y 5 P D D N U v n 0 L e m s F U V C l r 5 u 5 J + q Q Z H v c A 8 C F J x m c a L 7 3 l j q 3 t g z t J I p q x N n 0 b u / Y p b W i v n r u A P Y c e g s X K i Z A y r p w 9 j y M n N z O 4 G n d X t R h q y W M + q M H y v b N i l w s P S T f O U Y t G o / j C z 3 9 W 2 P f N Q q w B q f j r 1 d f e x v T U t N g y 5 1 G S m C 5 X 7 S h T J c I f h u A + p f T k q x Y V L U G K k E C y a W s y F P t V W s t m z V U K G F W D x E 1 t 3 J u / w 4 f / m / / r I n 7 r 7 x 0 T Q q U a l u P X k c w p R Y B Z M l 3 v T h 2 C i U y h T + 4 3 V m 3 E U 4 n t a C v u G d H p y I u + F s 4 i 4 0 p T B e i H t 5 7 D k p U T n X S g h f u J 7 N n 4 n U o f i s G V 1 I z K w A S P y X N k + a g F g 2 C o d F r G 4 t K i y D d j y c G O I w 8 + L 4 Z X S 3 F / d 1 w L q z 6 L 4 0 M K N y f e i c P 8 h B F z s f P i + 7 7 F O N p 7 F f t S K + n J k V X s 7 c 6 7 D 8 N y f O v I l S S R 4 5 s y Y P b G + z j x i S c x f u c 2 h n e P E P O c x e E T x 3 C T t N P B h 4 9 g l p h / Y A e 3 O m s s y B C J A 1 e W D D j Y L c F L f s L W w 9 8 4 c j 4 y C 9 t r U x A T J 0 9 A q Q E 9 E 7 H w Z / g i s g X E p 2 K w n b C L s Y / F 4 r A 7 r X j 9 9 b f x 7 P P P Q l + k d X Z d 2 W S p B 4 5 g q f e 1 E o x E K i S 8 E I M V F h h 7 9 b g 8 z 5 v Q c f k D c G I o h 9 w a X X t b 9 W v P r m V h b C O L I 7 2 y o S C Q i 0 F L 5 u F k 6 L T 4 q w b T z 9 j 0 Y b z 4 8 M b F R n V 4 X o 3 I 7 T B c e 5 V 1 t 0 o o f U Z 8 8 J i V N S v 2 z U o d l S r z F t l f F 6 8 2 8 0 U Z 9 N V r C + U m n u o M l N e J o Z Q z l y E Y i v i g 2 g L v 7 g 4 N h r x 8 A j q E 7 n m z y U e D z C F O m f h B R w T I Z p G O C I V N N U 6 j k d h k c 2 i g a y U n k 0 P f x X t Z j F / F u b e m c G j / P r L t k 9 C T 9 6 f V G n H 5 w 3 u w 2 k w i 5 B 5 c S e D x J 0 + g t N V o L V R G d j 4 O 8 D p Q R t b C b j U i R 5 o q l t X D Y V S c P C Z 8 g 9 m y Y d e / r V B J y M 1 i 5 X v L 6 P w F p f c B h 8 z Z 3 F O 3 B R B Z 4 3 R 6 O Z 2 H z q x 6 n 8 w / E I H y n A n N R Z p W M C 8 d s t X 1 y K T N d K T N a I b x n e 9 8 V / h s m X Q G 7 R 1 t i E Q i + N x n f 0 4 c x 0 E T b T E D u x L V m E m N p Z X j e H y P a r 6 Z 2 u p c V v R G B M 4 D G 5 l w J v I h n M Z e G C Q v u M z 4 0 o w d T 9 U I n a v B z M Y b S W j J E x D b t t J v T 5 K v Y z U U 0 F W x M Z 6 6 D K l S S z G j p C P L s L g 3 N + U 8 a M 9 B 5 x x D o r i F j 8 J Q 9 E O p i 2 n S H o 2 p 3 v R C C t n 2 k P g h 5 k C X i U O o G p q E K N 7 / 8 A w M e i M 6 + 5 1 I x S R 0 7 i Z z Z s F I d q 0 F g V k Z R 0 8 e R D q V h N n S 3 K L l V s i T 5 N N W k X w l s K J l I u N c O e 4 j F / L 7 c T f W A T d 8 a C N t d T 3 U A T k 0 h 8 c P K l K S 1 6 G s N h s C a 2 v o 7 u t H K O A n M 7 E V c 1 O T 6 O r t o 9 c B t N g 6 E M k G 4 W 1 t x d L c L L r 7 B z A / P U W O c L k 7 E / s E a s a o B f 8 7 a 2 h 9 S i l R 4 U V d D i b U + 9 7 b d w 1 i D 9 p G M R f c n I q U X a W x I O b k Y k 3 m Q j m S x x q p w J K T X k J 6 O Y 3 b y / c w O z c v z N H B w U H h K 0 V i Q Q w 9 p I U + Z Y d s T Y l O t J O h d 4 v f A n Z 4 n h B / p 1 f i Z P 5 p Y d F l s b Y W g E V L 5 r / X i g T d Z 3 9 f u X d 4 C S k u D k 1 o Y G r l h q d + p K S I y F D v c e 0 X R Y l v j R n w D J t a R f B u L N o a H R i 4 l I Q 7 v H 6 i 6 D 9 P r u k x s a Z R / J 8 K l D T V r W U d F k I b x z 6 b T h L 9 6 D e Z f d z X / 5 B n E R G T 0 q a 6 4 a B E C c v x G 0 j L Y T L l D G T K 8 e q y A f 2 O E y I M v p i + i 5 x + T Z g Z 1 T B 1 u Y B P D D 4 G w 3 A F o f D 8 0 V c y f n J I J z N w F N t V V Q N n Y b D / I M y f k i A h O V C 5 Y V Y l c i s S D K R R f c v L x O h R O N w e m l B u D O I i q Z x G l g j l X m Y n n S q B / R 0 p r J I J 3 E M M Y r T y r h x a w U h G U v m d P T 2 K a q d 7 L P k r a 6 s + a M g M k T V Z d H S X C W R l Y R 6 d R e b z V P T c C I e j m J y c E Y y 7 e 9 c u n H 3 / P J m 1 g z h 4 Y M 8 m h i r 9 3 s 8 S c o I m h Z V A U U l z 1 A x k Z o m / / J r G m 7 X T o P s U t O R I F j I 6 5 H X K g i 3 3 o k + k I i K g M C g y 2 B U S + 9 M / + 3 M c e b I H I + 0 n o O U Q O t G M r s r 2 Q M F g R J z H Y 3 P S v H J r 6 b R g q r X Y D I Z b H s F d c j l G d m 1 k e j q c q J 7 + h u g a e S m B T 8 v m M b 9 P z + O k q S 4 u 6 o l e S d v k N M I H O 9 S 3 2 V W Q V g t 4 K 7 D Z d 1 X 8 q A I x 1 M a Y g s f o h 9 m a Q 5 t 5 B W l d q D m G U m f 0 W v R e a P I 6 d D h G B Z F L z h y p 5 g 9 E I K I a D F o r u n V H 1 v c 2 4 v A 6 M 2 M J 3 D R k M f 4 B E U 4 e h a Q B 9 r U 2 F M h H N + S N K G g K S L i V H c 7 V f e z U M L z y F h n i Y U i / + A t i M h j J Z B Y u Y p x I 2 A + T b K o 6 e W q U E m 5 j W R 2 Z f 8 p g b 2 e j t k Z R C p s z k l N x W I c V v 5 M Z i s 2 v E h P 5 / S G k y R T r 6 u o U m S q c h W 6 q M c 6 V 4 C p e n V s r k p h 1 6 v 2 E P w a w g I m N R U U U U J j N L X S d n S Z h h s p J G f G x G F x H F A v g P B 2 3 Z 4 D b F y v 3 q A b P H z P V H / 7 R G D 7 9 c 6 M Y I A Z w H C I z s H h o g L S X P 0 5 M V d w M r R F w d 1 n O 1 Z M X C n g z q j B M N S 3 F q B a Y Y E t D y q Z g F H v f b s R T I 5 L I B W Q 0 z F C 8 m M v N + 0 v g R M Q 8 m Q i 8 A R k T / I 2 5 N 0 n q V z c Z 1 7 v T 8 C / R o K g Z M 5 s d w k i b k r J f K o M u a C S a F L p I v x c 6 I u 5 U F 9 m n 9 L 1 W 8 2 4 4 D B 3 I z e e E F O I a n W y Y n G a v E f / H v 7 4 I j 8 u E X 3 p x N / k F 5 N 8 5 9 E S I E T J N t P B 4 q j N F a Z L Z L 3 H u d 0 L v V D z + 9 8 6 c h 8 + 3 i r G x M b h c v E i c x Y E D B 3 D 3 7 l 2 x L c 7 X v v Y r 4 r h K l M z K 7 S A X y c L g U i a 6 k q F + V i h O z 7 Y Q u R I h Z m k u 2 z m V T O H i + 2 n s 3 6 9 D M p / A n b F 7 Y m P y 8 f F x f P l L P 1 8 8 a i O S s 0 l Y B 6 y i O U 3 l M k h + k Z T R Z g t S I J n l n Q f z K F U W M N P s 7 S q A 9 y L m D e S M J P B L m P N r x V 5 j l c g k Q t A Z 7 Z u y J h h P k T l r H K H x q 8 V Q w f Q U I h m 6 w j r o d R y F d s 2 M r D M t N k f j 5 i M b I C k M J k q b y X 8 y D C g X G c r M I Z y e R T L j R b f T h n B m H l r Z J g i o 3 3 M Y k d S K 2 J u H J V V B m y U i L a v 3 d s s o a S 1 F k v M O e B y i 3 Y R t U g Z H v b g f g Z k Z q 2 T q q M L p Q Z K M 3 j q t j 3 n h 8 w Y x 4 e L C E h w O O 3 1 X i 0 s X L + G 3 f u s 3 i 0 c 0 h u 0 w V I a E z P W 8 B c c G F G d d C s t i J 7 4 H B V 6 j s Z v K 9 8 5 z U 7 q + z F I a p m 6 a 6 2 2 M + 5 X p L H Z 4 Q Y J r s 5 l V D 4 k 7 c a R 7 H X D T f K g D W F x t e 2 d F L w r + e D 6 v L x p w q E d J f G W I t g 1 k + c i T B e Q H t e T b V Z 9 P 9 t P U Z f e M W u H z E v Z 0 k I W 1 s H a t k J E 5 N Z 3 U I X l l H C b n p o Q 5 3 n 6 h D k Q R l / 2 4 6 B C 0 G m X f q U p D Q m I o j 7 U P t u U 2 8 p u U y Z 0 h 7 c R R E A O 6 6 W Z y x F Q x 9 L s 2 d u H h r q e 8 k T Y f l y j 4 Y N a 6 y X z f v B 7 G J S d V H X c e i C Y 1 B e + h G i A z Y q C l Y h Q r k C d t x u d O T C S g r d h v O B 5 J w m Y 1 0 z E F 2 E b t I j W I k c / k 8 e 3 v 3 I S r 0 4 V P P d E n 3 l c v j l a C G a q p T H P V / X K P C V M x p M y N X 8 6 c + R C 7 d u x E l s z f O 9 f G M N q 3 G 3 1 7 e / D j d + f I 7 C 7 g C 5 8 Z p v t Q v r y y s o a X f v w T s a W O j k 7 4 5 B O f w D f + 7 J s w 6 8 3 4 6 l f + h n I / 9 L + c k E m 7 Z M S O i x q a d u O Q g a w A x Z T b D i O / d E X C Z 4 / o x b o e h 9 X V t V g 5 O U U 8 y p u g V S f i 1 D n y N x / h r H P l t d i L j P z a U u s v X n S u X G I U e z U T / 8 v z J D c 3 F v G u Q 5 o j X y q + + T e T g V m Y X D 2 i K 2 8 l x J Y 7 1 + d / U J 1 F t w C b f B w Y m F 2 5 S 7 Z 5 F F K p 8 K Y I b d 4 q 7 M 6 + 9 B H o e 5 Q B Z q m W T s S x k h k T r / U 6 A 1 r 1 S h n A d l A v P X + 7 q D Y B 1 V D q 9 N o o 4 n G J n H Q t + T / F 7 9 D v J O 4 V a 2 z o 9 z g D 4 b 2 Z C 6 I N W o v L g x H H M N 4 a O 0 M + n A V P P 8 1 b 3 G z + r d S q D H O H b l t m m k T a N J 7 I w e 1 u T D O U 0 q U + D l y b j O P g k L W h a G g 1 J N 9 N Y P W A E z 1 u m X w Z m p s w z W H F k h a 7 1 e x 7 c Z 7 i p Y k 4 9 g 3 k Y T E 4 a S D o w 8 2 8 I V D V l 5 J l E S n m T k 6 V O N J P r s p W D N V m G Y H d 2 L 6 u W R j s D 3 G J t e w g S Z U L I S S P k 0 Q w o t / x i J K C V C B J 7 z q B v J / 8 n L b y I P E q N T N T u 2 k X E Y E W q 5 m 7 M B n s 8 G g 3 l z 1 v B V 4 j M j 3 g 0 D u j 0 X A 0 9 6 D T 1 1 n I 3 Q Q e u j q U n 5 o h G 7 x X h 0 w 2 s y n U z s T A E r j 0 V 3 m v e u S P 8 / j 4 7 d J n f B y n 8 p h M G x m H P + f P P g 5 s Z z e S i Y U w D u 4 u r / P k g j L O 3 + b c 0 L w S h D G a 8 O 7 p 9 / D b v / V 3 i k d s h G i I S t O R J R N S 9 g H x Q 2 a x Y 4 o a H y 3 o R K M Y l y W P C z M B H B 1 w i 5 7 q M m k j r g a u N O k 5 5 E 5 y b h O k H O e F c s R v s z C q y 1 D q Z h d p O Y Z 4 d p U k g B V O Q 7 d g L o 4 4 p X S L S O T W Y N G 7 Y V p q Q d L m Q 4 d x H w o h D Q y 7 F N Z n J r N p 2 u H Q b l 4 Y 2 y 6 q a S f 1 6 v 1 W + O 7 3 X k I i k R A B B w 7 v f u W X f 1 F o k D s r O i y F t R v W O a q B o 2 b 1 d m N v B s m Z B K y D N k h Z G Z l c G j a x D 1 N 9 1 M t u k O j a 8 k G J G F S R s H P z v C W N l i w C 3 i v K L s z J x c V l 9 P V t 3 p m y F p J T d I 3 D W 1 9 X C a V l i k Y x u 5 p C p 0 c r G E e N b 3 7 r z / H 0 U 0 + J Q A D X 3 z n J 5 6 6 F h d B N 9 H r 2 4 + K M A f v M K V i r / H 7 u L j H C i D J v v B s h Z 4 o z 5 D V i q j Y N b i 3 r R f 5 n N w c V F y V c L W z W U o x c m k x R v U H Q j h o 1 G a p a 5 x i G H J J F V o D k l u B L 3 k K H c x S G s B W z B o 7 c K Q i E H 8 N R r v + n / 0 t J s 5 2 6 h 8 T f B 4 W q p M w + Y x U L h n 2 t 9 b 4 Z D e J 1 k k 7 P V b R q T k Y j s D i c V T X D / S B w e g 0 t T 5 Q X d U 0 m s 4 h O 1 o T K Z 6 o E u U q w N m b F r a O W t l M j c i k E 1 9 H q + / 8 2 i + 9 / / y X s 3 L U T y 8 s r w l 8 b H R m B x W L A h Z s r k I x e n N p d v o F K w b W 2 F k R b W / V W Z q m 7 G d w 2 2 c R O j W 2 8 R m o l g a O 6 L Y m Y S V 9 k p h I S W T J l j Q o L s N + k V / W t y C X J Y i H m r A Z R T Z E K b 9 j j i l G V o T z m Q b h F 9 s N G c A 8 5 L h L k 4 i 2 W 7 i H N D b p e D Z m A j 5 H 2 8 s F m a B e W D e d a m c g h n s 1 8 I D Q Z a y b W U A 8 K f M s 3 r l 0 R a f p p k h Q c S G E i 3 D 2 6 D 0 t L C / C v r g i J x p 8 d P n J s 2 2 t J 3 F B k b 7 e 8 H t 2 q b A z D 6 U n V n N N m s f a 6 D 2 3 P t Q t z L U E + J m u o e v 5 E q Q y i F t R l F o 2 A l y t q t R A r Q S Y f U G d X 7 p U t R T X / c f C D a 5 0 e h A n J 5 z g 7 l s K p P d s z 5 6 P j g F P p B E 0 n o 7 E i 0 z x h S e H 6 9 R t 4 d N 8 J 0 f / x 1 m 1 O / N 4 t f i u c 0 o j 9 l n e o M v 9 L 4 O y S u 6 s 6 j J / 5 Y z z 5 w h c Q W l v E v d t X 0 X v 0 y + L + t Y U c W T g S H O T n 6 p A j K 8 4 A 3 W / + z p d / l 7 e P Y c b g b p 6 M L p v S M l k N s U 9 s M f r C i 4 w + 6 Q p N u k Y s t P J K e U o K Y T n x E S K Z O b R Y u h G e X 0 G 6 u B W J V 7 v 9 w E M 1 8 F V 0 d H Z h f m 4 G 3 b 3 9 S H P u G x H 3 3 P Q k 2 d t W t L R 3 o L + v H 1 1 d y q K E v s K M a B Q s 6 X h z Z D M J K c 5 q 5 v 1 3 + c f n I h b y K 7 M i b M / 7 y n J r 5 e 3 + B i P F 5 t Q O Z d m A e 7 D z b v D q K B 8 X B 3 I A q P R g Z l G / 5 n w + 9 e t c I o / f / 8 M / I M a 0 i 1 S f e / c m 0 N r a u n l Z o w i P t c b i j Q q l X D 6 + R j 6 n 3 x 8 g A Q B k M s q e y A s L S / j g w 3 P Y t U s 1 1 8 x f K s Z r B G / d k n F 8 m H v N l z W D T F p q M m R A i 4 0 j 0 H w N 9 B 7 9 9 m x A R / N A D D i l F x 1 m + Q N H U W 4 X o v S S I / l W L V 7 + / i u 4 O z G F g l m L P / / z v 0 B X d z c u X 7 6 G C 5 e u g m 8 r G V l B T z e b v 2 W B w H 6 V p x N o D + Z h G + r B B 2 / 9 C J H A C p z u F o z 2 u R C e P Q 9 z I Y R L b 3 8 H x w / v Q 3 z 1 H u w 6 M g N L 6 1 C 8 S T S f k D t x M o O o o c 4 Q 5 l y u h L y G S G 5 a v K 4 G b q m c z S f E c 5 e 2 H x Z 1 i W S T C O b m 4 T V w 0 E L 5 / S b n h z S V E f o a d U W N Y p Y k F U f + X L o 4 D C B J z V o p r y P x Q 0 x F n 3 O J t K l Y D F h q u 9 Y M Q h 8 G 4 D l V T k 1 a W V l V i u G Y c i p Q W T J S D b U 0 F I f z + Y L V Y W n G 9 P S 8 K N u x W 8 i / M p q x d 2 h 0 / R i R Z E u E y K a R O Z E j v 0 E p H e H P 1 z v Z 0 v + c k c G t o N X Y j p / J m y v o j V Z Y i v T G D C S 2 U e J e h a U I a Y P I L 5 I J l 7 q M Q t c o U m S 6 6 U o 7 9 d O p 5 Q U J O a J r 3 g 6 W T T v L C P l D 7 X p k y J Z O k a X v s Z K Q i i j Z H j f v T G I 2 p 9 p 3 W A W e o l R o E Q Z H p 8 h v b C x T g o 8 o j s v 5 8 5 d g b A 0 K t S / o R k O T p 3 x E h E V 6 j i j P H u 1 C y r s q C K J d t 7 d o v n A 6 i p K S U o 1 Q G o U s k w i u B b 6 e i j F / Y K H 1 4 i h 9 O K 3 D o w N K v R J D Z z D j j b d O w + d b I W K I 4 + / + l 7 9 J n 2 0 9 p G r E x m J w j C r X y T 4 U n 7 t a t S 5 v v K Z z b c F N B D l W P U f u f h G 5 R n 7 U Q 7 X 9 K N a O 6 v I S K U Y E W 6 W B T Q l M P + r M E t a 0 E m m E D 5 Z z + M S o C V m i J b Y O S p i Z X c S b b 7 5 F F k k a R q M B 3 T 3 d g o j 3 H P N g s O V h 5 G 4 y U d I 5 a S h 1 3 L i T X D F p g q 5 h S I N x v w 5 d 1 8 I w n j L C 6 K g v Y M V 1 0 W X L M R m Z j 9 I w P G L H R y t G M g 2 r C 0 o O o 6 f W 7 s L e t W 9 r h p I D N D k t y l 2 z d u L 0 I w M H + 6 t g 0 P k o X Y h y r D A R K x J W 6 9 n Y G z 6 j 6 x Y N S H i R r 5 h / x v v Y M r P q O b J F b / G 6 j R g 8 w c R 0 A P 1 U b l X G u z f e R z A Y F C U i b W 3 t u H D h A t w u N 7 7 y l S + L 8 9 w v m O B T x X w 6 3 l 6 H U c 1 H y 8 x K M A 2 U q e v 3 / v 1 / w L 5 9 e 3 H 6 9 H s Y G B g Q G d t P P n F K f J Z e T s H c p T A Q R 0 7 Z h F K b P I w s + Q L G B s P 0 3 C v j 4 8 j b 8 7 + x h t Z n l e B J P d S r K C 7 h j T f f J T N x E U N D Q 3 j 1 1 d f w q 1 / 9 C k Z G F H O R x 7 h a t n 2 t E h n u l a H 3 N D Y 2 j M T b C d i e V q K F k 2 s 6 8 p + q 5 w R y n Z / l c Q 5 o K a 9 f r 9 h 4 W 4 1 S z V R d h p L m y N n s V 8 7 G t f W c b h / I l x t e V E I d G e R m i 2 I z j S 2 y w D e g i o Z p G H Q X S z O r y D m X M N C y e f + j + w a P u W r O e N L H Z 4 P o b T W h p U 0 h M l 7 v e f t m E m 6 r H r 0 k h N i p 5 e 4 + g x 4 J M 7 4 M 9 v S S H + B x b g q 1 Z v 0 Z 0 v o m I V R i s Z i o H V N j 6 u 4 c m V x x J B I p J B M x W G w 2 n D x R O 4 h w v 7 V Z 9 4 v M D P l V g 9 W j Y y V w U S g L X 7 W 1 k u P e H W y D E X h 8 m a G Y s U p g g W n Y 5 r a t l W C m u r v D i c M D d B 3 F 9 9 S I v x q D / Q W H 6 E X P 5 T 2 p y y l Y H r Z U X e w t g Z l K E 5 5 a K w h i Y Z i Y o u n 0 G b K P S b 0 Z d p Q v n i d 6 O X 2 J t N N m x 3 b A e Y o N O m h k z m o m L i V 6 W J u d Q M L l Q 1 / y J P T d F Y N A x C 8 W R p s c n N X Y B P R a P f G c Q Q y 2 y 7 J x H Y W 1 G j s 7 j a 5 F N Q q W O O G k V q T q t N h o c M n G L o W m u R j w 1 k I O 9 s w c 3 C 2 t Y q 2 H N 2 T z E J O V r o L r j H Q u L Q 1 4 D j 4 y 2 9 z k X O v o m C j 5 C + 1 t L Y j f S 8 C + 2 4 a Z 6 R k M D A 5 s I L L 0 3 S z M I 0 3 G w T 8 m x O / E Y d 9 T J X e y D s R u h M 0 I V R X e v r S A p 4 / W X / T P 0 N i v 9 / d r A q E k m Z P X E r C c 2 h x N l F Z z w l c 1 d G 8 8 b z 5 K f p x T h 3 f v 6 W G g e b 5 2 f Q W J t I S h H i f c H j N e f m u m A Z O P n E 3 J T t o p G I G U i 6 w T S c a U J P t Y C 5 1 s g y f R j 3 x r i s w v H X x J 3 v Y m A W 2 e C 9 X 2 w 6 R z Q F o g K e A i Q q O B b S a c q 0 Z W S m I h f K P 4 S s F w a / V e E o 0 4 7 g 8 C P H A p 0 g a x j A 5 S Z F r Y 3 p F w U G z j f / I T z y g H E X K r E k l W R R D 9 u 9 / 7 A 2 K a Q T o m S t o m g V W f D y + 8 8 C z 8 q 0 E 8 / s Q j D S 3 q b o W X f v w K + v s H c O b M + + B U m a 9 9 7 a s 4 f + G y 6 N 6 0 e / d O D A 5 s H d W r B i l J Q p D X d h p A y e z j u i q u J N 4 u V o M p Q f z D b V r R r K X k R z 6 I 5 N 9 r 8 3 r s M a R h q l g A L m 0 y V w k p J J F p q R d r l E t z P n i c Z r S 2 W B B P S a L 6 2 e K x V m c o a Y F M v d 7 y I P B W / 2 H N j a q L j Z w k y 6 U d 3 K + P 0 W k 7 A A s n U m 1 / D O u C 1 0 w 4 X L s U O Y z H d 5 Y H o t K O V h P x / a I R E y o j 9 v O V M T 8 z j c G d u 2 G o S P W p B 9 Z y n M 2 t u x V H b o e M j k 6 l e 1 P 6 X g 7 m 3 c 1 L 3 + 0 s 7 m 6 F z C o R X k f Z / F J D 7 L 6 o o g 2 Z / N u Z m T n 0 W b p h r J D y 2 0 W p G 9 J S I C 2 2 / G H J n s u R C X g f 7 d 1 u L u n R Q m Z 0 1 y 7 l G p N n E i D L G r Z n b d D G S b P S n P O + x J w s z l Y D / 5 e + l Y Z + j x m c j V 4 N 1 R l q j Y i z m N b C g Y i 1 5 F 3 k t J s 3 C 2 D T q 9 t x C L y O p Q Y 3 q d f c v 6 B t C F P + 8 + B C R Z u p B a 2 2 z R t g 8 x o G Z 3 e s F Q L o a m k X E 8 H M X q t c X u Y q 0 u K G 0 C X k A i Q s n H w 8 r 4 9 w g x O 2 / d k 8 f n B Y X F p D i 9 c B / 9 t + d D 7 b h U t X r m F i Y k q E z 3 k O O j r a y M z V 4 9 6 9 e / j F L 3 + h + K 0 H h 0 x W w v l z F + F y u X D o o f 3 4 s z / 7 j k h T E n m A R i M + + 9 k X i k d u x t z c E n p 6 u j E 1 P Y u h w X 4 Y j T p M T c 0 h V z B i 1 0 A 7 f v T y K 0 K b e z 0 e 8 g O T d F 4 y b 2 d m 8 M u / 9 C X l B E 3 i 4 j h Z R / F J E V U d H B i k 3 5 2 C 3 W Z H W 3 s r O j s 2 Z i 5 s B c 7 v 2 3 k r A t v z Z Y 2 U I 9 M + J 5 F J m C P a i d G c d 6 q Y l o P M J K f f H D O K S H c l N L E I M V Q d 4 c u 7 Z v T 1 9 W y w 6 + u C 6 e x j 0 k 7 V M B d S g i S S T E T n G C X G q l 7 k d u b 9 c 7 h 1 8 5 Z w c h 3 k 9 C 8 u L u D o 0 W P C N 3 z + u a e K R 5 W R 9 Z G G I 9 O i t P 4 W C E b g 8 b p w 5 r 3 3 E Y n G 8 N n P b O x X v l 2 I J i t F 3 o x l U p h b i U C b T a A z 3 w r P 7 v K 9 5 D k k z Z f C D / p K 3 e 5 H / H m T f i S 3 A D P W a M S y H X A I n T N L e f x i / h Q c b Z u X A Q T o 3 j l i K 4 5 n F O 9 P E C v 9 w y s Q G t 7 h h R c C G f Q 6 m 8 t i 6 V 4 a H f 1 G 6 C 0 0 R 0 X a F F q k + J x T g 9 S o F W H + c E o P k z y O o c 5 O e B 3 K N d 6 6 O Y Z 9 + 0 c x c W 8 a u 0 a G y a f K I 9 M S g E 2 v B J / e W l 7 C M 1 3 d e O P O Z j N A 4 1 9 b K H D a T g k y f V n s L k d g y c i o 1 X C x G k o N 2 X + W Y A 2 k a y J s u h 1 U b s e 5 H X C 3 V x 0 T x x Z + Z G Q y i t h E B L 3 P N 9 g / / A E i l Y 3 A Y t w o l K 7 9 P z + F Z D D h 8 K 8 8 Q 6 Z d 8 c 0 a q A x C q J M C K p t k V q 5 D N Y r S e V j b 3 S L / / G g v m W j 3 4 a e 9 N 6 7 H + A d / j G x a 2 R j g N 3 7 j 1 / B f / 6 N / h r 1 7 9 5 I G H M D 8 / D z M V j t 8 K z 7 8 V 3 / v 1 4 W 2 n Y 0 l s b T m F E 0 9 1 d h k 8 p V 2 x m A O Z z t 4 5 8 5 y B 5 8 t 8 T P W T i U 8 C G J v B L l l i X 6 H b p C k n R i 0 g v K b W k 5 x o T f Y C V e C I c r 7 W / X Q q w U m F L Y o r Y 4 H X 5 6 y F V i S V 1 o j 3 / / B O K Z n w v j 7 v 3 W M z M 7 i m w 1 C n X X O v l U y p 4 X D Q K Z U g v w S c k O q N e W s B m Z U D g o Y O / h L d K 4 w C a d i c 8 7 X L k f w / M M u p X c 7 + b v G y i x z U l b M v P m V 6 g W F N 2 + N Y 9 / e n W S i k p a u 2 G R c g C e b h o R 3 0 T / Q z e F + Z b 8 u l y 2 F q 7 M b g x e C o a R Z 8 p m K 5 e k l b E s 7 h Y m w 3 R s n 4 / 9 r k O I 0 V v b G t W G 9 i O P 1 K x c R j U T g c r t g d 7 i Q z Z D j b y Y m o o k N h s I Y 9 e 6 H d c f 9 M d W D E j a B d / 2 Q d p N Z L f I j W X q Q g 5 5 K I U L X y e t q T o 8 b y w v z 6 B 8 a R j K e g J X 8 J E a t x p Y M z o r Q e 5 v k 0 C r g r W Y X V y P Y M b C 5 F X c j k E N a 6 C w F M v 8 W k G 6 l e y O h c t j T D k 8 x P 1 M d E + D e 5 0 9 1 5 E S S 7 V s T M k 4 R 3 7 w 3 X g 5 Q r G s o i a S v v k v h b K 4 R 4 o z y Z k O 4 + V C e f u j + B + i v E q r l x V W m 2 N T D V u s w p Q x 2 3 p t q f n o c j 4 p w u w b v X F n F Z 6 6 / A 8 3 M N A r P P A X p U 5 8 U x 2 2 F q g x c l L D 3 g / R i C s Y u p f l m S Y v N T k 2 K V m t L d O 2 8 D 1 f Q v 4 b e g U H M T U / R b x b Q P 9 x Y U r Q U I M Y q Z u N U I r u Y g 7 G n e k S t s u 0 0 J x 7 c H v f h 4 G g 3 K Y L G w p x c i c y F h X 3 e P H K z W R g G y t + T 6 R 6 u B e m e L H a 0 6 0 m w 8 U c i 4 q c V y s N H 2 u y D 4 A z + m q k f b 4 S U a 9 x g 8 u V j d I F 2 L e K J u O i r X W + L / 2 r g D b G E T U w P H b f H 5 U m 8 z 4 n c C s 2 W K j S L 7 A I X 6 t X m n p A / h r M X z g t r d 2 5 2 R q Q 8 H T t 2 l E y I E f H 5 V i 2 a S w z F B F p y n O m O k C Y L 4 T 9 8 f Q I j I 2 0 w G 7 V 4 / v n y Z u G V S K U y 4 C 1 i + O s V 1 t o 6 0 p k c / v A P / 5 P I Z H / m m a d x 8 + Z 1 / K 2 v / W r x 0 4 1 Q M s g 3 E 3 E + r x G F i U y s d p t J N A J V g 8 t K 3 r t + l j 4 3 w + l 0 i J I J P V d W m 8 3 Y v X s X r l y 5 g u P H j 2 P 3 r s 3 3 U k u T q 9 O Y K h O P J R L g + i o C P J a I Q E f 2 Z C N 9 O c S G 2 M U u s p K f l E p r 9 b m W 5 w u 4 a v V h M V q A 2 y a L s d 4 n t S B s s G F F M 4 + T y S 6 8 n T R u 9 q E y N D k s g c 1 b J B B W Y q u S c C Z 8 N j 9 4 w g s k E Z j R u N t n a b D y I f q c s y z I H 8 l z h J 5 4 W W z i T F f O r c v 5 e 3 w s j 2 e 1 x v Y f F z J z E k z 9 9 d U R T 7 r o M c G t k F V O N y N L 3 z f W + T 4 z l E a n x / L i P J l J T v h X l + H 2 t C A r Z + G L 5 H F g p A 9 m I l B 1 9 6 V K v P H m a X j c b k S j M R F e 1 0 k 6 j B z k N g P M Y c o x n A 1 e g o 7 M r H r n Y + R y 5 P s Y y t c d j S V g N 1 l E G Y e a + d V 4 7 b W 3 i f G f L r 5 q D u + O A S c t E u L 2 O D H i L W E h 8 S 4 b H A 6 f m 5 + n + + o g R k / T 7 W j w u c + V I 6 y 1 T N q f n F 3 A p 0 9 u 3 V p h J q D D Y E t 5 b L L c i m C w i i J h n i O y 4 7 u u / L W X S U P / X G 8 f N F m 6 u k q G W l 1 d F b U z n M U r T Z E E G K K v 0 w D y N p b c o m n T 1 v j 0 7 U K S G O U B 7 q L X C H i 9 i A c z h Q C c b Q + u e L E a t i r o q 4 v i R F R F x W f x W A w X P 3 g H T 7 3 w W f G a F 3 z v z c f R E Z H Q e W z r c v W t 2 l H f L 7 K + D I z t j Q v a F F k 6 F m K I R s D m 2 1 o s j P Y 2 L / K c X V G x F r g V K p k 8 E E l h O Z z H / o H 6 b s v Z a T 1 O D p V D 7 F J A g t a r g 5 Y l e A V E j Z U T W I l q 1 9 t V 5 2 4 V 4 L d k E L a Y s Y e m a M N V c y D C T Z K O m Y m h H 9 a K W n t m G s 5 Z r G Q m T k t i d v 1 Z M x O D B 5 x 7 K v j 1 d z A d f A + R l Z X i J 4 2 D N 8 l q B N t m J k Y 9 u q D P x K I x I R J N 4 o O z l 7 D 7 w H E k E m l 8 5 8 9 / Q L 6 s j A 6 e Q G 1 Q H F M L v J M H 4 0 E z U y S 8 s U I 5 f D l c f F a G y g L b B G Y m b r b S C N g X 6 m j 3 C k u E 5 3 Z q k R i E r B r W / p w 9 z 7 4 o 1 1 e J d b s q u H t v C j 9 + + T V c v X Y L t 2 7 d w / T 4 O O z F X V 9 q w R f l X o P K c 1 7 M P b 2 8 i E l 9 V C T O B k g b h r J p Z M g 8 C h N f v L M 0 j x u S X x x r U h k c h n 0 a m D o L i O p 8 + G h G X 9 Z Q n N p x 6 d J V s v + P C G 5 X g 3 u d a Q p 0 g z I d y g P I D z N J w x q x f 7 Z z 1 + J T a H d s 3 u X w w a K A q d B 7 x e d 0 S X o X W m P 7 Y e y u b 6 K V w M 5 o T t b A p k v h 9 3 / / / x b m R S q d R m 9 v j 8 j 4 f m G b 5 k u z Y D O m G I g X r 4 Q E 4 2 f s / N K E 3 r w b w 4 H R j R n o J W S X y K T c 4 n 7 v O 0 u b L 4 c u K / D O G l q K G x o w 6 v l s J b C 2 a W a N i L N 0 t K 2 s I Z T X 0 y T 0 h l q r M C X x i s R m N r s M d P r M Y g 6 W H U a x f x Z v a c M b a l 8 N B n H y I K k N u k 4 5 W I C u R T l p P K 3 B l X k t 9 M R E c c c s j n j b Y C G a t Z W 6 a N H x w j e v I q A S S z m 8 k p 8 V y c 0 c Y j / l 7 Y Q h o o e d 3 J 1 7 / m S Z o b Y K k 3 P 4 k x d t d a 1 b D 0 5 W S m A x c l s Q h E 6 j F / l + X a 7 R 4 q c P D j K N n J z P 0 l 8 J F m I m R o 4 z H N q r E x h v C h C L R k R E i r E w M 4 3 2 z i 7 o j T Q R k o R I M E B + g x F m C 2 / m x h L W i o X Z G R G 5 W l 1 a g t v r h W 8 t i O s 3 b q G 7 o x 0 P H T m E o N 8 P b 2 v L J i H E S E / l Y B 6 u H q H a A B Z Q x W G t F k H k g r q F t 3 z Y + e L G R R S 1 w 1 4 P 9 2 W y E s 5 M F P D 4 T m J 6 I s C S 7 9 X s O b n 5 r y a R R N 5 k Q M G o C j O r A g 2 B x B x 0 e T s c V g / m Q v r q j N Q A m K D f u z i F k 4 d 6 1 w N r X D 2 R v Z t D M F 6 A I 5 X B c l s W u x + u X d u V e D M O 2 y e r m 6 t M G + 9 N 6 P H E r r I G T L 6 Z x N y I H b p / 9 k / / 0 e + y A 7 i 6 6 h N 9 p W u B n W 0 u Z + b M 8 U K c B q h O J S b 3 6 O M + B T Z D C 8 L p J f S 6 D 1 Q l u P u B K D 4 k O 5 R / y 8 A r q 0 X U y 2 z m 3 T C 4 l q g g 5 0 V P t U Q 8 D p m c w 2 g 4 J J i t t a M T f t 8 q k m T 7 t 7 S 3 i 6 1 p O r t 7 h Q n M 0 a p c J g s d M V w u n c T Q z p 1 i 2 x W X 2 4 m V x Q U 4 X R W d F Q k i G 7 q B 2 2 Z / s F R y w v t w V T b Q 5 F Q b a T E N 5 4 6 N W q p W Y I G L G V t a 2 n D h w m U x + S 0 t 7 v u K h H p 0 C V y a N 6 F f p M n R e Y j O S 1 p H j p H P Y d r I W P m U D J k f a T b V i J C X s u T r k t W S M W D s X g R u 8 n 3 z C Q l S V B J R 4 b f e e Q 9 T 4 7 N Y n A i g J e v F 7 Y l 7 c F k K s M h G 6 K y N W R u M 7 K I k C i v 5 T s d 9 G u z u V f y n y J U w c h 1 W X M 6 Y s P 8 I u Q o 7 D G j t r u / b S a T x 1 C F 0 N d b 8 G n C Z V q m H X + L d O G 7 1 O b G n j w Q O a y g u 5 m K i a W Y R t 1 p F 7 v 2 C 2 w U b r c w c i s S q h 6 0 W L K t V c f p 9 P t J O 7 W J r G l 4 j C a 6 t w U j 3 z O s n N r t d N H f x r 6 6 K c L D Z q n Q y Z d W f y + e Q I 6 L m 4 1 v b O 4 k p L V g j n 4 2 7 K v U N D m F 1 e R k d X V s H D e q B C U 9 s 3 V K l N 0 O c J L t J Z 4 B B V Q 9 e a 9 N q 3 r X C 6 6 2 S z 6 j S g s 0 i e C Y g + I i Z f j K 1 g H A u g l 2 7 d m J y a k p U F g c C A U E 7 v L H C y R N H i t / a j N n Z O G 6 P r e F T z 1 f v z 6 A G C x n e 8 K G y P 0 c u K e P l l 1 5 F p 7 c D o V Q Y d q e N B C u Z x v R Z J B L G Z 1 5 8 X h w 3 t Z z C G y / f g 8 1 m I t M w j a 9 + b W M b O 6 6 Q 0 N Z Z T M z O E S 3 2 b 2 Y o 3 o N 3 u D W P d t 7 g b k C h v / S F N L Q P W 6 B b y E M T 8 C 8 V O G u 3 p Y 5 2 q g Z p l m 5 4 Y J s z V A O X P z i L 7 v 4 + d P H W p F u g E X P n f k 0 d B k s 9 Y 0 / j U v K + Q A J P M F R F A 0 t m K K N O D 2 2 O 7 H 4 i M u 4 t r r P V u i 8 e E 0 V y q l E t i 1 6 N X J Y 3 o i M r p B i Q K o G 1 S P h c E N 5 P t E F 3 6 c + R f / R L o p y l t F i 9 E L q F T t 0 o 9 M 7 6 4 9 y s L 8 V I j Z F f N L q 1 y Z w g h r G Q p a K z 6 N a T E k T A b 6 2 A / / D S H V H i 8 V / + 5 s Y q 7 m Q 2 A m t F z m I l c g u k p V T F i + K c h E 3 G F m n s V E D C n / z w z 6 A Z u 3 O j 0 N b W 0 v Q i 7 o O G y e y A f 3 k J j h p b z 9 w P l H o d n n A e k T L B R a O J u p 1 I B e 5 D s j N 4 Z / D F h U X 6 f T 1 6 e j r p l 7 X 4 3 v e + j 1 / 4 w u f p U u j E 7 D S p U K r u V S O V S O H W o g + D L U Z o 7 h n R c r L 6 d n 3 / 7 t 9 f Q W e n E / 6 1 O P 7 2 b z T e W P T q t R u k c U b Q 1 t a G u R / c g 9 a o g + e k V 2 h M B u 9 I w m u D r B G 5 l R y / z 7 3 s W u x k u h U l / V Z 9 L L Y T 0 q + X t s T g C K K B r B A 2 i T m w s / D a C j q e b o G 8 S n 7 S s A 0 r 7 w T Q + V S N r Q 0 b g D C / 3 e U 1 O + 4 o b D U V 4 C Z z l C E v 0 l 8 T m b a x P D L z 5 M c / Z o N m a X G m w F u v N A N p h r T T 4 H 1 Q W R V c P P M B H n n i S e T J v N o S T R L 5 n 3 3 z u 6 K u i P P m m L n M Z g s + 8 5 m f w w 9 / 9 J I Q J D M z s / g 7 v / m 1 4 t E b k S P V b t h m Z W h 2 m X w E E m d 6 T u g k A s x J k m h w k 9 Z m E S A C 1 O d p o q J a t P V y l I 9 L 5 + m 2 y E / l E D G D p 7 G g Z 1 + R T M G c h K m 5 R V i m L e j 7 Z H n d T d 3 g 5 d q 1 N b z 6 + i S + / N f 3 Y X C o L J j + y T / 9 7 3 H w 4 A E k k y m 6 7 0 / j x o 2 b O H n y u N g p p A S 9 w S p y 4 v S 6 j S Y W Q y Z / R 2 e r r a X f v m s U L Y 0 P 9 E j k / N P 1 2 m s z w Y P C e 2 f O I W r c J X I f H 9 1 V H C 8 a 6 8 p u U a X M 9 O C H A e T J X L R y o x N 6 r d u l Q 8 F F c 5 s h n 3 i O 5 o k T C s J 5 J b p H p r 7 l l H I e 3 r u Y 9 0 B j G R y e I Z + 5 i 9 w i I o f c L A k Z Y j i e q 8 A B q 2 h V 1 2 J K Q j M 3 O 1 0 w G A 1 w 2 M l Z L 1 b d / q z B k Z 7 b 1 z 7 C n k O b G 2 x W Y j s l 1 Y 2 2 3 9 o O u E v u z S U d D v U R 0 a n o i A c 6 T p 9 N B 8 m 8 y O l x s F f G K j E P p 7 m Y u C l j D X B f 7 o f 7 s + S / b S Z K j s S G L 4 T R 8 X g x C Z R P 0 w D t q g t G P 0 4 k M x p c n N X j E 4 N k d n H m D P 0 m + 1 0 5 v 4 S f v P + a 6 P r E 6 U D f / 8 E P 8 S t f + Z s i q T Y c i a G 7 q 3 a 0 7 Z s k D P f t 2 0 d + W h B u l 5 O 0 k S R y T G f n 5 v D 8 c 0 8 K H 2 4 T V O P i f 5 v 8 3 q d r n 5 / B C 8 K + + C Q 6 i s s 8 b N p J J N f 5 N N L 5 F C Y G H e j x y r i 9 r A P J N n Q 6 C / S Q s R T R o p 2 k u 7 v T g K / / p z / F k b 2 H o X n 5 5 R 8 X W l q 8 2 L 9 P y T 3 b C p y v p y e J 2 i g 4 u + L d e w a 4 z D k c J q I z 1 G x d z O e s T W g M i a X 6 f b T H q t d g / 8 7 y P H r d b X B Y y l K 7 H n j Q f T E N O m h w 1 Q j 5 2 J n W 0 n m K b 2 w D 1 + Z 0 2 O + R s R x Z x c W L F 0 U e 3 O n T Z 8 T f 0 Z 5 d 6 B 3 t E p K U + 8 Y Z W r b 2 M e r d d 6 N Q t 2 K u B h a K d 8 b G M V p s B b Y O G p 4 8 a Y l U N i 1 6 W r D g D g S D c D n d 5 K + x 5 K f x K n Y 6 q o Z S s I a R y p L m M O a F + R j L p s A 7 / F T L 1 8 u R H 2 o o B n b k J F 1 3 M 5 F C O Y W x J R K A f c q 4 8 h j r u L p A R f K 8 f e 3 Z K Q N O D e f E h t j 5 I G l l r w a p 8 6 S h V l + e K / D 6 A o d q T S O k z j j Q R 0 z A T n / m d k Y s k v G 5 L I 9 a l D w 1 p p / G + W k d C X J k 3 5 9 U / L T n 9 n C j y M Y Z g + t o J B o Y k 0 N N P F y p W S D C 3 m y i 1 M N 2 m n t 8 5 z s / w K c / / w V c u 3 Q W l y 5 f w 8 4 d w 3 j x 0 8 8 W P 1 X A p k U g p R X 7 D z 0 I 8 J 6 w 9 l T Z v 2 I z S m / R Y / G i D 5 5 9 Z K I H C j D 3 N M a 1 E p k m e u / 9 M V T 4 P G m I R 5 T A F T e B 4 Z 5 6 X P 3 s 8 / n I / 9 q F + b l 5 d H d 3 4 4 t f J N / w Y 0 Q k x W 2 x i b l S v C F g g R h q C x + Y w L S j b 4 K p 5 o J 6 d J I 5 W N o 3 N / 5 6 H P a K p i 2 J N G A r y d 6 i C 5 K b I l + u M p e v F h J v J G A + a S 6 u Z 5 A L y P y g P N 2 U E L p d f O M / X h a 2 a G + 3 A 4 8 / X e 4 P c e n y d V G q P j U 1 j U c e O Y Y D + / c g Q q b C R 9 d v Y n h 4 C G N j d / H M 0 9 V 3 C 6 m K J n w w l q r 1 J C g j E a W J d b J b / O A w 5 d d i 9 4 X X 6 e R x w G h C / C j 5 l 7 k 8 U s 4 8 5 I k k 2 o 8 3 X v v z I D r J + t / y o f W Z 7 e d M 3 s 8 1 Z B d I E 1 S 0 C l s K a e E 2 J R B N Z N D m d R S D T i o U B f 9 / + H 2 i K T P 5 S S T w / o u v H V Q + a w B c T H i w p + g C E b 3 w f s x C U 9 V A 8 t 0 U + V 1 m a L m B J a c d 8 a N a B n E J l p N W c U L e F l J 0 g y H G 4 r C 1 v C q L 3 K d a Y E 0 n R X K I v x I X 9 S Z S U I K 0 K i H + W h z J M 0 n E 3 4 w j f Z n Y n b A c k r D o S + H x p w Y Q v x e H 7 6 e r W J z 3 4 e j D B / H U k 4 / i 1 3 / t l 4 R p y l q J o 3 O P P / Y I e r r b m 2 M m R n F e a + W F q c H M x M G F a u A o 0 w K p e 5 u K m X j 9 6 0 G A t y b 9 n 2 7 a M f 7 I 8 / g X 9 7 x C G / E e U h a z j g i z c W n b K N L p L P z + M C 5 d + g h n z 1 4 k 4 T V P g u y j 4 q e A w X t / U W B m p t S Y s k c t Q 1 O t M r Y G D O S j V K J D L y G V t 8 B i 9 + D d G / F N t C s n F c v l b / 3 m U f j 8 S Y R C 9 b e 4 r c S G 0 D j R S + a G k k l U E 7 q 8 i E h q X n 7 1 u 0 S f M k x k T g x 0 j Z L D Z x U E y z t s 8 G 5 6 z O m m h A m m L h O 4 n z R H Q L g F M T M g o 5 Q B w R n n u Y l s M V J C R E X 2 s e W Y F S a P s q 3 + d s F R F h 2 Z a B x C j V y P w H 1 0 c 0 b C d r F V 8 V 8 J 1 d a z u J c A b 5 F Z e W t q + / 1 + c G F a i 6 G Z N b w 8 u 4 x f / q X 9 x N j K + 5 N L O X g S M X h 3 1 V 8 3 D I X j I p P j x o 0 b e O H 5 Z 5 B M p v G t b 3 8 X v E T y m R e r d z B S u j m R b 0 Z C l g M G a n O 6 0 T S n R v G D 7 / 0 E P Y O 9 S C W T W F p c x o 6 d w / R 3 S f h V n / 1 M 7 Q 5 L 1 c B r T 5 w 6 p v a n K s P 4 0 W t h O B 9 q j H a Y N y / O 6 H F c l Y X O D M v J D N V K 9 u U 4 0 T s N D a 8 N a j 6 a / o l g 7 T b H D j i M r c o X + U H v F b g X G h d d e b X K a / 6 l 0 m f 8 X P W X k V v L Q s 7 I M P d a R F + E 9 r b m W j o 1 A v 4 5 T t L c K n L T D L Z a A F Z / z l r p 9 I o Z n 9 x b P b z f b J / t W s h L e Q T Z J 3 M A Y y t 6 j H b y J t 5 K P q J E B G 8 z 2 W i 8 p f L G 2 e J P i e D p S D L D R S Y F v 8 X z X W Q G 9 X y p w W + X p D K X p q / v h V l 8 L x f N w T J c d B r o I z b h x N M c v a B z i 9 / i r x S / x g v J f F L 2 w c W 5 m Q 7 Z N e D z 0 p 9 Y O g k n + T 8 K z x Z E L w j 2 b T n 7 h S O E / F 4 p J 5 O D z x L d a + W O i O p 5 + d H 7 i / j c Y + U G n p V r W L E L C T i O b + 1 v l f D B h A G P 7 t w 4 x 5 z C 5 D q y m S n j t 8 n H 2 q v 4 W J p v v f 6 N w l 6 S d s M t 1 b u w 1 k P s R h S m d r N Y J d e S K S K k A g 1 s I p k S k 2 O t s o P E g w L v r J 4 Y p 0 H a / + A X g k t g o h F r Q r I G O g 9 p f j J 3 M y S p T f U k N R P I Z i G 2 C V P + C x h u P V 5 8 t R H h s 2 G 4 T 9 a W p n N L Q V G S b a a x 3 w q c 1 Z B n 7 S I u m f 4 p X T r / L b 3 k v 0 0 u u m 6 V u r M V m v W p O H A m c 3 K 2 i 8 y q D f Y Y E X Q i j b c / C u I z J 7 p F U 0 p u u i n c G D + 5 G z G 6 d w P N W b 8 B i T s J k b t p 6 i C L a 4 u 6 r j f H D P h k l W 1 h 4 2 P E P K M b A x S B Q A g t L c q u J J r z N 9 8 t D H R 1 w 2 Z Q T I j 5 8 H X 0 u R X n r b I 0 I D 2 f Q n o 5 C + d h x / p W / N U Q j k T h c v L W m c U 3 t g m u 8 6 l V n R s K x + B x O + B 7 d R X t L 5 Q c d P 7 B o o h 8 A O B J U X a A 0 G A 1 k E J H i 4 q A + e Z I 9 P L k 1 p L 6 j Y J k M 8 Z u 3 U V r q x f 5 R Q m 2 E R I S d E q 7 v T r D h M I R G O I 6 2 H u b W 5 C / X 1 S 2 A a s G H o r V m F Z s s y n R 8 Z 7 G l U J d b D D P W Y E V j Q A 2 R R c D c U y P 3 0 E s G h W p U 7 y p 9 O z c P I a G B j A 0 O I A 9 e 0 p b G m 5 E n q y p 8 K U w 3 p + Y R l T S w O M y 4 9 O / s E 9 8 d n p 8 Y z b 5 O n i q K 4 b A 9 / o q / v T W d 3 H s 6 D H F 5 F N r p 7 f G 8 n h m d C M R r 7 3 q Q 9 s L j U V 4 e N d u r j S 1 N 9 n g p V n 8 / v / 9 H 8 W C X y Q c x o k T J z A 3 O Q d Z J + P i x U v 4 w s 9 / H p 2 d D 8 4 k j E Z S u H D p o g g V c y X n v v 3 7 c O T w A f z 5 d 3 8 o f M 5 H H 3 1 U 3 H N 3 J 5 m 4 9 e l t E 8 J X I v A e a y V T L i O S b X n z N o u Z t 3 L h E y l m V S W 0 3 / k B t C 4 X 5 E 9 9 k g i 4 + j G V m J t b R n 9 / F w k A 3 r p T J r + D h G W V j R 8 q E U g s o M W m 5 F Y y Q y X I L 3 v n 3 f e E O 8 D E m 4 j F M D E 1 h f / m n / 3 X 4 h j G 7 W U 9 V q M a G P Q F 2 I 1 A h 2 E V X Z 0 b U 4 B 4 2 e S D D y / g 1 M m j x X e a A 6 e N c c 6 e 2 + j A f / z W N / C 3 f u 2 r Z N Y W P y y i 0 f x B 3 t D t 6 1 + / j m g s h d / 5 b c V q G J u O w K x J Y H J y X P T R G N 4 x h M c e V f g k c i 0 C 1 0 P l P M D 5 r 8 + h 7 1 e V 0 h p N N O o r a C p s l B s 3 b t G g n c H P P f I 8 x t b G R d q K n Q i n a h Y z I b d C j n i x X S 1 3 n m G H l t v 3 / q y R W U 6 T L W 9 Q N i t W g x s Y c u i 7 Y l H 5 2 9 / + v s i S 5 s m N x i L Y M z o q N v H q a m / F 8 n e X M f / I A B 4 h x / R + N W 0 9 5 B b y M K j 6 y G 8 F K a f B m b P L 2 D 3 a B h f 5 G / a G z C Y t E c Y M X n n l F f z q r 3 5 V b B Y 9 P j 4 h N i r 4 6 q / 8 Y v G Y + p B T E n Q W H j 8 O X C h R Q Z O q d L W s z T f j 3 / 7 b 3 4 f L 7 c a T T z 4 B v z 9 I U 6 H B 1 W s f i e z 0 Q M C P r / 3 6 V 4 p H 1 k d l r R j 7 6 W a a v 5 n V J I a 6 N u 9 L X C 0 v s h H E b k Z h G X W I P E w T m c J b W S D h C 0 G 4 j y s W 3 q Z 1 K P 5 u 4 E M / W k 5 x L 2 3 F F h U r 4 K M 7 h H T e C i z F u e L 1 g U C l 2 r c C 7 9 D A Q p 3 r a N Z e 8 c F x y C G a 2 3 / j m 7 e x f 3 8 3 T p + e x N / / b d 5 T S b n d D K l 7 k 6 j j o Q G T 8 w i f C y G 1 m k V y L 7 B z t F M c 0 y w a M Y l q I T O X E 3 b + V u B S m 5 d / O i / m 5 c t f 3 F N 8 t z 7 m 7 i 6 h f 6 S 7 + O q v B k T O X J M 1 W r V S q H h M M p J W 7 I b x I M B m 5 M y a F n 0 2 q W Y W f Z q E t 7 l L + b 2 V H y 2 j 8 3 N K + c 4 m h v K 9 Q j 7 J p x p f N F S H i V k 7 M W y q 8 C X 7 G L F 4 k j T c x x e g q I c P P l z E 2 b O L Z B b 2 4 t S R T i R n E p A S E j J R G a l + F z R e E 7 p d p C U a Z N x 6 U F e 0 P g h w v z p e U D S 0 c j Y 3 S x e G B n O 5 J A y X w + j / X G O t m q v V W D U K s c J G 9 8 U R u v v 1 F Z s B h 8 H 5 9 / g R T i 3 D Y + + k O S o H E p I T a W T a J J y f y K P F m s W R 3 Z 7 N i 7 u E 7 I I M Y 2 / z 9 z 7 t 0 2 K o L U / M l U e e m J + t H i l G 1 5 T N 0 1 8 Z l k E L 0 i t p L C Z W M d w / I L p B S X T s B o Z a e 4 1 8 p e e 3 v x r + x h v v Y n J q G q F Q E D 1 d 3 f j k c 8 8 S M Z 8 l n 4 a 7 + D Q / G Z l p k t p D W 0 v t r b D 9 u i h m j s a v e z s 1 P 9 s B p x K F N G l o p p J w H i i b 4 S W C 1 2 p 1 Z N 1 W v 9 / S M S z o K q N l a n C G C B 9 7 7 v w q M t k C V h b C + N K X R 4 m 3 S o y t m H m M U m B G O X X t 8 e L d H J N k p v E R 2 r A W s l M S O 3 H 4 f G Q R t X i F R c T n 4 f Z l 3 M a M t 1 0 t g X P s n D Y v N P T z r N l + f E X C E 7 t z c N q 3 F t S 8 4 Q W v y Y 2 M l H q c a O j a i U m q C I k M J y q Q d M 3 p t e h w k s n 4 3 o f Q 3 r q D w g v P Q h o q t y D g k p a 1 N 3 y 4 Z r 0 N o 9 m I v X v 3 w L e 2 V m a o y N U o X I e r N w K p C V W I m B c D u T m j W j v 9 V U H l / k 7 s M z X q z D N x K s R C 0 q d I O L X Q S M O U B w G u 0 4 k b s i S x C 0 j c i c N W s a u g c r 3 K d a q v u f S c / 3 I z S y 6 8 Y 0 3 A J S x M w O z 7 K l t 1 8 l h p R P i Z t 9 D 5 / f / n u m C e v / O 3 D 9 L 3 a 4 8 b f 4 + Z Q v m + A n 5 e e u i 4 k 2 W R X u p F c K u B M + 1 5 / 2 G d z w Q 3 3 W 9 w O o 6 g o Y C d v V s v m 9 A d 4 6 W X f o q l p W U M D w 9 i Z X k V g 0 M D u H T p M v 7 B 7 / y 9 4 l E 0 f z 4 a i + L a V w n n L 6 z A R t Y V u w g P H 6 l Y T K d h z d L 7 R n N Z e G n O X A 8 W D v X R I G 7 D 9 l f b w S I Y Q S q 3 W h m 9 Q o z N S e 5 q G d L R t A 9 O c / M a l I n n n / z T f 4 7 P f v Y z u H 7 9 O j n k 4 3 j 8 8 c f F F p 1 c A / S 1 r 9 V 2 i m f n l s V G 0 7 x / K g c s R k d G s L C 4 K O 7 p E 4 + f L B 6 l I D 2 R g 3 n n / W v U r c C p U L K b z F a 6 f r P J i H x E h r X j 4 x N k k W t h u B r M M m g U 2 8 2 A / + j 6 b e z a O Q h D 3 I T 3 f V l 8 Y o 8 V P / n p K 0 J Q 2 O 0 O f P D B B / j v / v k / L h 6 t Y G V l D R 3 e 1 i 3 X 2 r J 0 v o A p j i 7 X R s a 5 e M G H 9 z + c L f r g G 5 E n E z D 4 T g A t n 6 T z E w 9 p A v 6 V g p a e 6 H X M m b W l b 1 X w 4 c V r X P X R R b c / u F B 1 Z U S n h I u z Y R w b a H x y a 5 e w a 8 S e u V x B 0 C x K o e d K c N 8 4 L h B s C q o x b B h F y 4 D N G F 8 g C s v t A t q f a 8 z v J U N C a A u t t j z X n G g 8 N T O H w 4 e U N Z h K B E 6 T S f b E g 8 1 6 a V Z D q c F B C A Y p V Z B 1 K O q j G C V N X A 3 1 q n 8 5 M 0 R n 1 + D 1 C S O e 2 B U W L f N M x q 0 F V H o 2 D f N A O R C S 8 W W g e / H F F 3 / 3 + 9 9 / i e z L P W S z N i l d i 9 f H 2 o n N B m O 1 Y q 8 m I e c l z I W u w G O r H p V y m C y o 0 n a 7 K n I h U s c V K l y N 7 c c P q k + c M j F N E s l 2 r 4 G + x 7 7 G v F 9 C 3 y E n t J y H t 8 U N i Z Q i v Q Z / 8 s 1 v 4 s r l a y T R y c S n W / n + D 1 4 i L X w a V q s d / X 2 b I 7 S x 6 1 H Y R x 7 s I n I j O Z S 1 o E l o h Y m a I Y H o s J m F g N g K 9 S w w T n f i z 3 e 2 E Z P r j P Q o E h i N D V t h v K j M T Y E 4 P K 6 3 m + h 5 X r x O T Z N V Z j O I + i y O 8 O r t q k a X T Y O / V b x G H 2 m n 9 g e o n R R J z 7 Y 4 + z p s 0 5 d 8 H v 5 B 5 X K 5 4 y q / E j l q Z D n w X 2 F V 8 n M m r O K 1 y S Q J S / s I f d x I j 5 M J V t y v t V H 8 p z / + J p m f j w n T 8 w c / / B G O H z 0 G b 4 s H O 4 a H 4 P F s 7 d O W p L W p Y K r Z u I V j B 6 U l m r m 5 R f T 3 l 5 i m P J 7 1 s P a 6 D 2 3 P b T 9 Y t R W Y I c p + X n X t r w a n u G X 0 S o V C I x s C 1 E M z S b / l K K 4 G i d U E b E U z + + y H F / F w / 2 G x q c S 2 G a p k A / N q d Y b 8 i / v K j C i a M C V w p 9 p / / j / / j + j q 7 h I p T N z q y 0 K a 6 e W f v I w / + I N / V z y q M W z V b u x B Y j s L i e F I X C x O c j q R j i a L d + + I x R L E T C 6 y G L Z e H O c M D Y 5 Y s Z D O z 8 q w 7 6 n v p K f v Z m E e a W 7 R / e 2 3 3 x c h 6 R 0 7 d 5 A P e h P 7 9 + / F t W v X B I H F 4 j H 8 0 t / 8 Y v H I 5 n D 5 y n W 6 T 4 / Q N u F w C M t L y + J e 7 p G P + 0 / + 8 d 8 v H l U d 4 f E o N J 1 6 u L a 7 K R 3 R n A g i F X d W m f T R / b X X Z 2 S G 7 / U 1 t D z m w d 1 z k 7 D t d I q E h 6 9 / / U / w x S / 9 d d L u n R U M R c + E i s s U x D b x 9 c w l r q L 9 X / + 3 f 4 l f + 7 W v w u 1 y w 2 L h T X y Z M x r D n Z U V 7 D K 0 K x t u q e i d s 5 T H J 6 c x s n 8 H q e H i m / 8 Z d c E R u H B 8 F R N L J u x a A 9 r P / B F R S w 7 5 3 / q 7 k C u 6 S D U b 2 t d q D U h M x W A d Y o F Z t h J Y k z C Y k W W 5 S s 5 b A / C v h d D a p i S V N g s u 2 b i z V M C h w f p J r p X g g A 5 n s a t p S 6 L b 0 g v N 0 5 h u i X 4 U g f P Q 5 q y h 9 H y D F b t s H 3 K Q g D O E S 4 u 4 n A u 2 t u a H j x 6 s r Y 8 c 3 i / e r w q 6 Y F 4 A 5 t 2 z D V 4 d 5 o J a u C x B e j z Y y N H / 3 3 H + 5 j I O 7 2 7 H N 7 9 z F 8 8 8 t R O v v z a G X / / 1 g 2 L n l C 2 K j m u C z b H M W g b G 1 p 9 9 K t l W O D s W x 8 m K z O 9 G s L S 0 h u m Z G W F d / e Q n P 8 G X v / x l r K y s 4 s 6 d O / i H / 6 A c R q + F e r m t 2 z L 5 M g s 5 m H p J c p H 9 z h 2 F n F 3 V z Y w s M Z G R F 1 R V G u h n i R X y s z q 3 t a D b P H K r E g p e I j 7 y h d j n s z e w 4 M h 4 k N k V b P 7 d n s t i 7 M o i F h e j + A e / 8 T B 0 G / p w b A + h 9 4 P w P F a / o H G 7 q F b e 3 i j C E z F E n X r 0 t z e f h c N R x l W N E b 1 u Z Q G 7 G a z 8 x T I 6 v 1 C 9 U / D 2 g x K E p e U V w e V a i U w I E m B 8 X b w u I q U 4 T 8 6 E n I a 3 F V V s X L H g J 5 5 t B E v A U p R m / X m e o y 7 l 1 + v v F 4 9 p F N l V G e 8 E L P Q d b g y j l F 9 / / e t / i l / 5 l b 8 p r l W v 1 + L b 3 / 4 L f O l L X y i e l 8 x d 0 q Z c t d o s 1 s h 8 u X j p M t 5 / / 3 0 M D g 5 i z 5 6 9 S C T i u H v 3 L n 7 r v / r N 4 l E 1 w J Z U c 6 5 X V T B h 3 J 5 L Y W + / h c y Y D F a W J t H b s / e + G P Z B p 1 N V A 2 8 G b i h u R 9 s s X j 4 7 j x d P 9 m F x y U c m p B / R W E w s A L P P v X P n T n R a W 6 D z l C O g 6 i D E r Q U t R l t k 6 F Q + 9 k z w E v 2 r w a D 3 Y e W N K q h M F F C j a Y Y q 1 a X w C j s H I 2 p l R p S 4 n v + K Z / S X b X 1 2 O n k 1 X v m 4 + k / L u f w 6 Q z H D 8 g o + / x 4 7 x v y b n M k e D k f h c N i I k A P o 7 G w X 6 2 D c t 4 3 b F v P f M D n 5 9 o I L Q c m P z o 5 2 4 f Q 7 H X a E I w l i o u 8 g l U z h 7 / 7 d 3 8 T p 9 9 5 H K B Q W 6 1 E 6 v R G f / r l n x W 9 x v z d O f e F r 5 t / f E j W Y o s D d m U S W b x 3 w M D R J s w U W O q q 1 p E S M d 1 a m J w Y r F n w J j P Y 7 1 p s + r n 5 / G R 0 / f 3 + 9 1 / + q I h V P I 0 k 0 4 n b Z M T u 5 i O H d / T Q M n C m i + P l V 0 v t q o l R t v R w Z q 7 1 b T J V 5 n p i Y I u Y d J k Z W b W f T L O p l R t w v G u 3 1 s B X q Z S 6 U 1 T x r v + L T K p B J o k l y b t u O 9 8 8 S y U S K G I 1 n n C w F q 1 k I o F J Y O X Y 5 h t R q E u 0 / 1 3 j i 8 1 Z Q 1 0 r 9 Z S E z m x M 9 / 9 A G W J O W p l K / W F h W l n x s B Q 0 J y N f e e A v x W B w O p 0 N 8 n 2 k p E i G B z U W 1 z T C U u m y Z p b r H 8 1 c 8 q M B 3 d v 9 8 K X B 1 X o 9 9 3 R K M H 4 N L x v m C 3 C J 6 Z m Y e C 4 s L 2 D M 6 g m V y k t k X G x s b E 0 s S L 7 z A u 8 M 3 D p Y X S u 8 6 N m 0 N Q m g k U n n E f r i K v q 9 s 3 G e q H p b / Y h F d X 6 h e j r M W n 0 a b v b y T h p J e p g x 4 a S 2 J + b s R m m 1 4 L 6 0 q K K 3 F m b W W p g S x P z a H V k f j Y 8 H g T R t W 3 l i F 3 q u H s c U I Q 6 s R e T I h D c U K 9 m 1 p q G p l G g 8 K H L b n 7 H C m A D E / 4 k H P m Z D p u b C F 6 e 8 q 2 c t t F q / I J R T d b R 4 Q 4 9 S C J H N 6 V t N D 1 R B Y y t 2 4 e Z v M W x k u k n q R a B w 7 d / B O 6 V z 6 E s f s 7 B x O P F L b p q 8 F l p w c q J h b T c B i K K D N a 1 f S r R Z 0 m M W i y I r 4 8 O x 5 H D y w H 3 a 7 X R z L p v N A f + 9 6 U I W z q g 2 e r Q n 9 1 u 1 7 + O Y 3 v 4 2 + v l 5 4 P V 4 c e u i Q k N h L i 4 t i z Y q l + R f / + l 8 r H r 0 R W Z r u 9 G o e U 2 u 3 h a n + 5 B O P 0 v S X J 7 R s T V Q H 0 0 w s n c Z S R I P h A h F 6 X 2 N a K k V u d e U 2 t 1 v t 2 s / g X i a 2 X d X X X R t m K H V N T T A U E r u O N x M g a B R b 7 S Z / e V Y D r 0 2 C A z G x A H j i x H G x w 5 / F o p S N c 8 0 K M 1 l p A 7 O P E 1 z w x p P N i 8 c 6 3 m d Y P R 7 M 4 / y S B Q J z O z + n B w v u y n 2 d + B z b G U t O e c n l y M y j / / j 7 B j N J 6 I o A Q i m o U P o N l u b p C Q l X F q 6 h d 7 i b 3 t O S u a L 4 o 4 W C B i 7 y P 0 0 m A 1 p b t 7 c + V A Z v d J 4 R q T x b g b v O j f t 0 e P / l P 8 L R o w / j y u X L O P X o C b z z 9 n s 4 c f I E H j 5 S v + c 9 9 / u z j B o R I / 9 5 b U W H 4 R 2 N u S E 0 N J v S z x J r a d j a z M g u k I l P n 7 M g 5 8 Y v x l b S 8 k W a W v 2 p D 7 p P d F T t E t y 0 h u I d J H h R 7 S + 7 T O M v / u I l L C + v i j S d g w c O k B S f R U d n p 2 i K y W B C 4 o w L s d Y s i A o f 2 4 Y B f 1 n g 9 c F 0 M q 4 w L k F v t p J 5 V / s e U 9 E 0 1 k J r + M G P X s a v P v s 3 4 N x T X p z k J G J h p T G V 0 Z i Z y P z K B X L E / C T t 6 f y a O r l w 6 a k s z E P E O B W H T A c u Y K h F 6 d H A 0 T V h a f A x q u N K F Q t s l c Q 0 S X I j H O J z f l 8 m X 5 r 7 x D e K X E L C + P U 4 d h 9 1 o B C E 2 F c 4 e S s L 0 4 B + P c f y X / 3 r / w u / 8 / f / H r 7 3 F z / G 4 4 8 9 i l Q 6 I Z K D u W / 8 j 3 7 0 Y / R 0 9 e L 4 4 O G 6 1 d O J D F l n N X i 2 I Y b i h F W N R o + Z 4 H m 0 m f f S u O g + H o b i K 6 k 9 b / 8 Z V Z C K x d Y Z S m e y i I T Z W m D t R K 6 a k m E / r 4 F 1 p P 7 6 D S / o m t o a k / b 3 U w t W m v b s P J 2 j m r l G B / A 6 H w d L O Y u H m Z 3 B 2 T z c 2 k 2 4 B s X X M B Y w 6 0 u i k 4 R n t T w / X j a Z m J x E f 3 + / M E l P k Q b k 5 q 0 d 7 a 2 i 5 s p q I a E k x p A l c W 2 E z g f h e c R L f q Q W o Y Q G u z t Y G m 3 B U F O B 8 6 J f X 3 Y 1 B 9 m b I j v c K e z 5 g Y H m H L l G w a X F e s e D 0 S K s s n P t M V y c 8 Z K J C B z s 2 V J u b B v 3 7 k 2 T h O N q 0 N I k K L / F S w S n 3 z u L p 5 4 8 J V 5 X o t n e d N W g Z i i t k b v 7 V j e x m J n 8 g T B a S a N z v m A j w q t a D 7 p 6 Y G u g R N w l N G L O l v L o t t p g r S E w X R M J 8 f 0 u h W T s 6 L Z v + H 0 e c y 6 x K W l c 7 h B 7 b L D 5 C K 4 U J e 3 t 3 K z F m j L 5 + C L 5 4 L + K V b m V y M x J p L b 1 S K Q y s F k e f G i / B D Z V / o d / 8 7 + g s 7 M D b W 3 t I l m U 1 8 k 4 f L 1 n 7 y h e e + 0 N s S H 4 v / 0 3 / 3 v x G 2 U 8 i O U B N U M Z T G b o a p T Q z M 4 v o 6 P N u 6 G s f C s E 3 v W j 5 c n 7 q 4 N 6 d y K D / Z 2 r 5 G / U F s L n p r Q 4 M V x f I 1 Q D p 7 D x f l v q m j b 1 I j G 3 E 5 9 Z y 2 G A f P / K j d g e B H L h L A z u j Q J s S 4 Z S V D l P U k E E I 9 w u l w j z l q R w c + C Z Z 0 d a F u X X J Q i p Q T b u F o K s K X A S p H G b q + 8 c S V C 2 y i m J 8 d r 3 u j i 3 j J 7 + b S 6 a F q X p d s E + T z o Z E 8 9 5 7 H j n E r 1 h s 4 Y S 0 t o X Q l 9 X G 0 y m 8 u f c 6 L F y B / e 1 m A Z t D u V + l / 5 8 A d 1 f / P j X m b h P v M O s / G Y j q U i v 3 9 b j i d 0 S 3 p 8 w k A m r w X N 7 y 5 s Q M N S C i v s d R l M S 7 G Y t D G l j 1 T b Z V + Y M O N K v d I l t J j M k f I n 4 4 e j G 4 M 2 W D M U 0 9 Z O f v k a S z S r s 8 z h J x N a 2 N r G 9 T H 9 f L 2 x 2 G 3 q 6 t 1 4 s V G q a C p i e W c C r r 7 6 G v t 5 e n D h y H K 3 d H 8 9 a F h O b C L U 3 g e W w F h H / I s 6 c f o s G V s I L L 7 y A V 1 5 5 F b / x X / w a f V p d g m a X Z B I 4 9 8 E V 9 4 G c T 8 m c Z m S I a b j R P m u p S v B W o J F k A R 1 e j o S W x X k u R B L W U 2 a w R b p / 3 p F x q F X x B + J 3 y O S r 6 F e x F T 7 O c h n u S B z I u j H l p 3 u m + R k g 5 R l K c j O V A g Z b l G s u o d J 8 v H R u B v s O d Y p o c C U m 1 n T Y 2 a Z 8 v + m 9 t J h 7 V L f b s M n H k 8 L h W T b 3 x G b P L o f Y N a G b m I m z z j N p C Y G g H 4 c O 1 c k 6 L 0 p 7 1 n D f + t b 3 8 K U v V V + X e C C o u N F G 8 O a Y E T t o Y K f 9 W j w 9 w h J L u d 5 6 + F n W W 1 W C H X V D R 2 N a m L U U g z N b S u 2 2 Y m N R O E a V I k Y O 7 r 1 x x y i k / f 3 c T S P r O F u B K 6 1 5 M + p q + K O v / x m O P 3 I C 7 5 1 + F w 6 H A 7 / 8 S 3 V q s Z h H i q e R 0 3 k k p T T e u T S H 5 0 8 O b 9 D U y x E t u l z N m 5 y M 5 e 8 u o e u v K 9 X l s 1 O T 9 R l K S H k S a L l w D o E x P x w e O 0 0 g T Y h F B 5 1 R i 1 Q m C w v Z 5 G a r q z h J B S T i I Q T e D k C K Z y G F J R F 2 1 d C x b c + 2 N 1 w Z u R 2 w J u X N k 5 8 Z J f W / D W b 6 y 8 C d F T 3 2 d D b p E A s z V E F m g f z E 4 t a V 3 E e c O 7 L W A l s H 6 U w O E u d C m o 0 i e B H 6 M A D P q X K L 5 N d v G 8 Q 6 1 i d p D H 2 v r 6 D 9 u e Y b f l Y L L J 2 d 1 u O k a m u Y + w E H G N j a 4 Z x N 9 o u U O 6 7 N D O z j 8 r a i x p 6 y G R k I x 0 m z 6 b C j S 0 m c f l D g H N A N D M X 2 Y y G T h 5 y S k S H p Z 9 + j B B + S K d J O N C H V g h H c P m x y a g G 9 Z M J x H + g D + 6 s n F S Z 5 y 4 8 R G 3 I k K H W O r e / i / I U r Y s U 9 H I n g 2 N G H M D E 5 g 5 0 7 y r s a V g P T G g / Q g 9 h T 9 m c B 3 v T Y Y 8 3 D U t 9 l 2 A A O Q q y D 6 M h C l g L j l V f f E u l L e Z o P 3 o S c i e 7 w Q w / h p 6 + 8 g u G h Q d w b n x C t p j s 6 O 8 R c 9 v V 2 I P J a G J 2 f L / t / l + f 0 e L h f I f z g a T + 8 2 2 j M U m 1 T 8 Z m A T p h k M 0 E t B r 2 N a Y J t N b w p I j O f W x c 0 A k Q X w q 9 S W R L c 4 O b N 2 w U 8 t 1 8 r t L b a 7 G u 2 p C R + J 0 q 8 o m j 6 h k w + T n / h H 6 3 V h C W b p Q u g S a y H b 3 9 n D G b S V L Z C F s / + f D 2 z U M H y i h 9 / / M f f o N 8 0 Q q f X 4 v j x Y + j r 6 x d J q g P 9 W 7 Q V 5 j t 6 g J L n 4 8 R b Z G Y K r d o g N j A U w U J m T x m l m 6 4 / p d / / w Y / x + c + 9 K L T R 0 n c X 0 f 0 L P e K r c l q G T t V j b j t Q M x Q T K Q c c e L N y B g u 8 2 a B O p B r t b q D c v B m w N c W b 8 z E T V t s U j Z G Z Z 4 1 e N p E 5 6 f n D O w s 4 O t y p L C V s E + o K 3 i 0 Z i j N y I 9 G o S D X a L t I k H U 6 / t 4 j B I X I o J 9 f w q R f K C Z X N 4 M r V 6 z h y u P F 9 U v 8 q I B C M o M X r R j y j J U c 5 i r f e f g + f f O Y J W G C F b M p j f E 2 L l W j j T K V m K A 2 Z 2 e Z t L G H 4 w y n o N H m 4 H J y q p E V 6 k r M J S K u R S R 6 / m U D G l 0 L L 0 9 s L l 3 M L g 8 m E A V 3 u P G 4 t 6 n B i e L O p x + 2 / 0 l I 5 s l c T z Q j G Z o 6 t w N u X 5 v H 0 0 T 6 x s / v J 4 e K e U E 2 c b + 2 n a 2 j 7 O a V J U V V W l s N l t Z x K p 2 s u F j Y K s 1 m D S C S B X C y z b W Z i / F V j J m 7 K s h V 4 8 4 S f v v I G 3 v j p j / H 9 H 7 4 k U q T e / + A 8 L t y 8 j P f e e x 8 / + d P / E + 7 4 5 e L R W 4 M 1 U u l R j Z l e u 7 3 1 X L W 6 u R W b R n R a y i x k Y d 5 h V P x b u h 0 p k Y P 3 c a U 6 N 5 n V i K 1 p N o G I j d t k q z G 1 p h H a K A S 9 y B q I p j Q b t t R k U t O J 3 o 8 Q v f R 4 G 9 o 7 K z o R o H r 1 t b f F + 5 v Q D I M 0 c S y b f 2 o c G 2 0 R Q Z s N W V s 8 H J v 3 W 6 s K 3 k y 8 h C 0 1 V D y R u L + O R i o 0 0 7 J p u 9 h + H / P m w b m C W k 6 K b Q B h I r D z 0 w Y c a f V D q y t P Q E s L J x n z 9 R Z E E m b p b A s h D X i 3 m H u r W h z q y 8 N u q j t N 6 + C 1 m W O D M n 2 3 P r N z 4 W b K n x a 7 S 6 S I c L S L E n J t E u b v L W D / s b 1 Y X V 3 D U i C F X f 0 t S O W N u H L u N N r a O 8 j x z s H t d K B l Y B / o 1 Y Z 9 b K u h 3 J 9 e i + / 9 x Q + F 2 3 D u 3 H k 6 V x s O H T y E d 9 5 9 V 2 S 6 / + N / 9 N v K F y q w V d S w l A v Y L C r D 4 2 f H E j h K g o U L S 9 X I r k g w V m x F W o n l 7 y 2 h 6 x c U N 2 Q T Q 0 m h P P Q e Z Z D q B S O 2 C 9 4 7 N p + S I W f y I g C S D W a J C X L I h s g P a z P C + 9 j G j b m a h f r 6 G 8 U P f v g T M s t a 8 e i j x 0 R e F 0 8 P T R O 0 W 5 T C N + u 8 z g a 0 a M u k k T Y r 4 8 p w F h y Q n H o Y 4 h I y d j 2 M R K Q X J t N k 1 + u F 3 1 r C d 3 / w O j 7 / 4 j M V u X o a k Z F R S v d J E 2 O 8 N 6 5 o q M r F z m p Y f d k H x 9 P K O t P Y z S z 6 z T J e v f 4 u V n 1 L + A e / 8 z v 4 k 2 / 8 C e L x B E Z 2 7 4 a e C K 2 t v Q v j 9 + 7 g x K P P o K O l C a u F b j U a i 8 P p L K 9 p n R n X 4 v F d W 2 t 4 9 d 5 j l c g n O Y 2 o u b k u I b d I 5 + 0 p n 9 c X S g m h F c r Z 0 V M R Q t 9 q I / L k Z B z W H c q 9 b W C o S m 7 k u i e 2 s X l H v Z 8 V V l 9 a R s e L X T W M 0 Y 8 H v / f v / x C t r S S J 0 y k 8 / e S T + N a 3 v o N Q O I z / / X / 7 F y I I U g v N L g K + c 9 e I f V 0 5 6 H I h 8 d r g N 8 K 6 y w a 9 t r D u z G u 0 J j K R l f G O x 0 J k J i k D k U p l 8 P o b b w s m 4 0 Y w B j L D o + T b c v + E y g 3 L x s a m M D o 6 X H w F 3 L g 5 t h 5 9 5 Q 5 I z I C X T l / B g J + c 8 X 1 O R M f j g F 7 C p c x H + P z n P 0 2 f a / D B B x d w 6 t T m X t 7 b R b W + E f W y t t f B z B h N I k 2 C q K u r X W h I F i R Z c s R i 0 T h s N j s 9 u F V B k 0 E O 4 p n p 8 A U M e Z V s + G Q q j f f G Z L x w 2 I b 5 0 F 3 0 e U b E + y V k p k j T 1 i m A L G V Y r D N U p W p l C c p E 5 f X c b 1 2 M g q 3 q n N R I L 6 a R W k i K 9 Q O + U N 4 b y T Z i X 0 / U n J p e o C F V a n v 2 7 V P t n 8 q C 5 Q E y o i R z a 9 7 a J y z l C 9 a D j i Z d E w w h 3 9 m J u Z Q J v Z 4 8 g s E I 5 J A E + V p W V H 5 y w 3 l e W e W N v / s + v R P / 8 l / + K x w + f B h d Y S + s B Q v T z 7 q p r C U t l o 9 J m L S 7 0 T 3 p Q 8 8 T d h S 6 W 3 D P p 2 w 2 t x L h r W y A m Y s / w q U r l / H i i y / i 9 q 3 b m J u f x 1 P P f w q H 9 4 7 A 4 b D g 7 O U x X D l / B p / 7 3 F 9 D N p O E a 4 3 8 s v 1 G G C U D Q u d D 4 v e c h 5 w w t p h w + v Q H e G K 9 6 K 9 k X h W Q z c r k X 5 f u X 9 H r 3 J t R / 2 f f h e b m L b J n v Z D / 0 e 8 Q s V c X S o t h H X r c W z P C 0 r 0 1 s R k C 7 7 w 4 O T F B z J V F e 1 s b 0 c G 0 2 I R 6 d m 4 G / + P / 8 N 8 W j 2 4 c 3 E O C u w q X k m e 5 J w Q n k s x H z G S d n I c / s B u D H S a 4 S A v y m h d b P 9 w G r x q S 0 0 l Y h 6 z 4 f w G c H + L X 1 G Q 6 F g A A A A B J R U 5 E r k J g g g = = < / I m a g e > < / T o u r > < / T o u r s > < / V i s u a l i z a t i o n > 
</file>

<file path=customXml/itemProps1.xml><?xml version="1.0" encoding="utf-8"?>
<ds:datastoreItem xmlns:ds="http://schemas.openxmlformats.org/officeDocument/2006/customXml" ds:itemID="{59787DB3-FF59-4D7A-AAFA-68DB752C6AB1}">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B20149BE-56D2-4AA3-BD3D-3252C545E236}">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INDEX</vt:lpstr>
      <vt:lpstr>Locking Cells</vt:lpstr>
      <vt:lpstr>VLOOKUP FALSE</vt:lpstr>
      <vt:lpstr>VLOOKUP TRUE</vt:lpstr>
      <vt:lpstr>Accounts</vt:lpstr>
      <vt:lpstr>Zip</vt:lpstr>
      <vt:lpstr>PT_1</vt:lpstr>
      <vt:lpstr>PT_2</vt:lpstr>
      <vt:lpstr>PT_3</vt:lpstr>
      <vt:lpstr>Review</vt:lpstr>
      <vt:lpstr>IF formulas etc</vt:lpstr>
      <vt:lpstr>Subtotal</vt:lpstr>
      <vt:lpstr>Tables</vt:lpstr>
      <vt:lpstr>Dates and Time</vt:lpstr>
      <vt:lpstr>Summary</vt:lpstr>
      <vt:lpstr>a</vt:lpstr>
      <vt:lpstr>North</vt:lpstr>
      <vt:lpstr>East</vt:lpstr>
      <vt:lpstr>South</vt:lpstr>
      <vt:lpstr>West</vt:lpstr>
      <vt:lpstr>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dc:creator>
  <cp:lastModifiedBy>Rita Schmitt</cp:lastModifiedBy>
  <cp:lastPrinted>2017-06-27T19:00:25Z</cp:lastPrinted>
  <dcterms:created xsi:type="dcterms:W3CDTF">2014-01-21T22:01:24Z</dcterms:created>
  <dcterms:modified xsi:type="dcterms:W3CDTF">2020-11-07T00:43:48Z</dcterms:modified>
</cp:coreProperties>
</file>